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66925"/>
  <mc:AlternateContent xmlns:mc="http://schemas.openxmlformats.org/markup-compatibility/2006">
    <mc:Choice Requires="x15">
      <x15ac:absPath xmlns:x15ac="http://schemas.microsoft.com/office/spreadsheetml/2010/11/ac" url="C:\Users\david\Desktop\VUD FS\"/>
    </mc:Choice>
  </mc:AlternateContent>
  <xr:revisionPtr revIDLastSave="0" documentId="13_ncr:1_{70AD0862-7FE2-4CFF-BDD6-B91E0171D1E0}" xr6:coauthVersionLast="47" xr6:coauthVersionMax="47" xr10:uidLastSave="{00000000-0000-0000-0000-000000000000}"/>
  <bookViews>
    <workbookView xWindow="2010" yWindow="530" windowWidth="28200" windowHeight="13100" xr2:uid="{449878FF-4B7B-4339-B12D-24E8A8F8E1B5}"/>
  </bookViews>
  <sheets>
    <sheet name="Status 31.03.25 10.15 (D)" sheetId="1" r:id="rId1"/>
    <sheet name="Status 31.03.25 10.15 (E)" sheetId="8" r:id="rId2"/>
    <sheet name="Schäden - Harms" sheetId="6" r:id="rId3"/>
    <sheet name="Changelog" sheetId="5" r:id="rId4"/>
  </sheets>
  <definedNames>
    <definedName name="_xlnm.Print_Area" localSheetId="0">'Status 31.03.25 10.15 (D)'!$A$1:$G$216</definedName>
    <definedName name="_xlnm.Print_Area" localSheetId="1">'Status 31.03.25 10.15 (E)'!$A$1:$G$216</definedName>
    <definedName name="Translate1" localSheetId="0">'Status 31.03.25 10.15 (D)'!$A$1:$G$217</definedName>
    <definedName name="Translate1" localSheetId="1">'Status 31.03.25 10.15 (E)'!$A$1:$G$217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2" i="8" l="1"/>
  <c r="E178" i="8"/>
  <c r="B190" i="8"/>
  <c r="B176" i="8"/>
  <c r="D116" i="8" a="1"/>
  <c r="D116" i="8" s="1"/>
  <c r="C205" i="8" s="1"/>
  <c r="H47" i="8"/>
  <c r="I182" i="8" s="1"/>
  <c r="F41" i="8"/>
  <c r="F42" i="8" s="1"/>
  <c r="H42" i="8" s="1"/>
  <c r="B167" i="8"/>
  <c r="B170" i="8"/>
  <c r="B169" i="8"/>
  <c r="B168" i="8"/>
  <c r="B165" i="8"/>
  <c r="B164" i="8"/>
  <c r="B163" i="8"/>
  <c r="B162" i="8"/>
  <c r="F158" i="8" a="1"/>
  <c r="F158" i="8" s="1"/>
  <c r="F157" i="8" a="1"/>
  <c r="F157" i="8" s="1"/>
  <c r="F156" i="8" a="1"/>
  <c r="F156" i="8" s="1"/>
  <c r="F155" i="8" a="1"/>
  <c r="F155" i="8" s="1"/>
  <c r="F154" i="8" a="1"/>
  <c r="F154" i="8" s="1"/>
  <c r="F153" i="8" a="1"/>
  <c r="F153" i="8" s="1"/>
  <c r="F152" i="8" a="1"/>
  <c r="F152" i="8" s="1"/>
  <c r="F151" i="8" a="1"/>
  <c r="F151" i="8" s="1"/>
  <c r="F150" i="8" a="1"/>
  <c r="F150" i="8" s="1"/>
  <c r="F149" i="8" a="1"/>
  <c r="F149" i="8" s="1"/>
  <c r="F148" i="8" a="1"/>
  <c r="F148" i="8" s="1"/>
  <c r="F147" i="8" a="1"/>
  <c r="F147" i="8" s="1"/>
  <c r="F146" i="8" a="1"/>
  <c r="F146" i="8" s="1"/>
  <c r="F145" i="8" a="1"/>
  <c r="F145" i="8" s="1"/>
  <c r="F144" i="8" a="1"/>
  <c r="F144" i="8" s="1"/>
  <c r="F143" i="8" a="1"/>
  <c r="F143" i="8" s="1"/>
  <c r="F142" i="8" a="1"/>
  <c r="F142" i="8" s="1"/>
  <c r="F141" i="8" a="1"/>
  <c r="F141" i="8" s="1"/>
  <c r="F140" i="8" a="1"/>
  <c r="F140" i="8" s="1"/>
  <c r="F139" i="8" a="1"/>
  <c r="F139" i="8" s="1"/>
  <c r="F138" i="8" a="1"/>
  <c r="F138" i="8" s="1"/>
  <c r="F137" i="8" a="1"/>
  <c r="F137" i="8" s="1"/>
  <c r="F136" i="8" a="1"/>
  <c r="F136" i="8" s="1"/>
  <c r="F135" i="8" a="1"/>
  <c r="F135" i="8" s="1"/>
  <c r="F134" i="8" a="1"/>
  <c r="F134" i="8" s="1"/>
  <c r="F133" i="8" a="1"/>
  <c r="F133" i="8" s="1"/>
  <c r="F132" i="8" a="1"/>
  <c r="F132" i="8" s="1"/>
  <c r="F131" i="8" a="1"/>
  <c r="F131" i="8" s="1"/>
  <c r="F130" i="8" a="1"/>
  <c r="F130" i="8" s="1"/>
  <c r="F129" i="8" a="1"/>
  <c r="F129" i="8" s="1"/>
  <c r="F128" i="8" a="1"/>
  <c r="F128" i="8" s="1"/>
  <c r="F127" i="8" a="1"/>
  <c r="F127" i="8" s="1"/>
  <c r="F126" i="8" a="1"/>
  <c r="F126" i="8" s="1"/>
  <c r="F125" i="8" a="1"/>
  <c r="F125" i="8" s="1"/>
  <c r="F124" i="8" a="1"/>
  <c r="F124" i="8" s="1"/>
  <c r="F123" i="8" a="1"/>
  <c r="F123" i="8" s="1"/>
  <c r="F122" i="8" a="1"/>
  <c r="F122" i="8" s="1"/>
  <c r="F121" i="8" a="1"/>
  <c r="F121" i="8" s="1"/>
  <c r="L120" i="8" a="1"/>
  <c r="L120" i="8" s="1"/>
  <c r="F120" i="8" a="1"/>
  <c r="F120" i="8" s="1"/>
  <c r="B190" i="1"/>
  <c r="B176" i="1"/>
  <c r="E192" i="1"/>
  <c r="E178" i="1"/>
  <c r="F41" i="1"/>
  <c r="F42" i="1" s="1"/>
  <c r="C201" i="8" l="1" a="1"/>
  <c r="C201" i="8" s="1"/>
  <c r="C206" i="8" s="1"/>
  <c r="F186" i="8"/>
  <c r="C208" i="8" s="1"/>
  <c r="F196" i="8"/>
  <c r="C209" i="8" s="1"/>
  <c r="C200" i="8" a="1"/>
  <c r="C200" i="8" s="1"/>
  <c r="C204" i="8" s="1"/>
  <c r="I47" i="8"/>
  <c r="I54" i="8"/>
  <c r="I58" i="8"/>
  <c r="I65" i="8"/>
  <c r="I74" i="8"/>
  <c r="I82" i="8"/>
  <c r="I90" i="8"/>
  <c r="I99" i="8"/>
  <c r="I107" i="8"/>
  <c r="I115" i="8"/>
  <c r="I159" i="8"/>
  <c r="I177" i="8"/>
  <c r="I178" i="8"/>
  <c r="I191" i="8"/>
  <c r="I192" i="8"/>
  <c r="I52" i="8"/>
  <c r="I56" i="8"/>
  <c r="I61" i="8"/>
  <c r="I69" i="8"/>
  <c r="I78" i="8"/>
  <c r="I86" i="8"/>
  <c r="I95" i="8"/>
  <c r="I103" i="8"/>
  <c r="I111" i="8"/>
  <c r="I119" i="8"/>
  <c r="I196" i="8"/>
  <c r="I195" i="8"/>
  <c r="I193" i="8"/>
  <c r="I190" i="8"/>
  <c r="I186" i="8"/>
  <c r="I185" i="8"/>
  <c r="I183" i="8"/>
  <c r="I181" i="8"/>
  <c r="I179" i="8"/>
  <c r="I176" i="8"/>
  <c r="I160" i="8"/>
  <c r="I158" i="8"/>
  <c r="I156" i="8"/>
  <c r="I154" i="8"/>
  <c r="I152" i="8"/>
  <c r="I150" i="8"/>
  <c r="I148" i="8"/>
  <c r="I146" i="8"/>
  <c r="I144" i="8"/>
  <c r="I142" i="8"/>
  <c r="I140" i="8"/>
  <c r="I138" i="8"/>
  <c r="I136" i="8"/>
  <c r="I134" i="8"/>
  <c r="I132" i="8"/>
  <c r="I130" i="8"/>
  <c r="I128" i="8"/>
  <c r="I126" i="8"/>
  <c r="I124" i="8"/>
  <c r="I122" i="8"/>
  <c r="I120" i="8"/>
  <c r="I118" i="8"/>
  <c r="I116" i="8"/>
  <c r="I114" i="8"/>
  <c r="I112" i="8"/>
  <c r="I110" i="8"/>
  <c r="I108" i="8"/>
  <c r="I106" i="8"/>
  <c r="I104" i="8"/>
  <c r="I102" i="8"/>
  <c r="I100" i="8"/>
  <c r="I98" i="8"/>
  <c r="I96" i="8"/>
  <c r="I94" i="8"/>
  <c r="I91" i="8"/>
  <c r="I89" i="8"/>
  <c r="I87" i="8"/>
  <c r="I85" i="8"/>
  <c r="I83" i="8"/>
  <c r="I81" i="8"/>
  <c r="I79" i="8"/>
  <c r="I77" i="8"/>
  <c r="I75" i="8"/>
  <c r="I73" i="8"/>
  <c r="I70" i="8"/>
  <c r="I68" i="8"/>
  <c r="I66" i="8"/>
  <c r="I64" i="8"/>
  <c r="I62" i="8"/>
  <c r="I60" i="8"/>
  <c r="I51" i="8"/>
  <c r="I53" i="8"/>
  <c r="I55" i="8"/>
  <c r="I57" i="8"/>
  <c r="I59" i="8"/>
  <c r="I63" i="8"/>
  <c r="I67" i="8"/>
  <c r="I72" i="8"/>
  <c r="I76" i="8"/>
  <c r="I80" i="8"/>
  <c r="I84" i="8"/>
  <c r="I88" i="8"/>
  <c r="I92" i="8"/>
  <c r="I97" i="8"/>
  <c r="I101" i="8"/>
  <c r="I105" i="8"/>
  <c r="I109" i="8"/>
  <c r="I113" i="8"/>
  <c r="I117" i="8"/>
  <c r="I121" i="8"/>
  <c r="I123" i="8"/>
  <c r="I125" i="8"/>
  <c r="I127" i="8"/>
  <c r="I129" i="8"/>
  <c r="I131" i="8"/>
  <c r="I133" i="8"/>
  <c r="I135" i="8"/>
  <c r="I137" i="8"/>
  <c r="I139" i="8"/>
  <c r="I141" i="8"/>
  <c r="I143" i="8"/>
  <c r="I145" i="8"/>
  <c r="I147" i="8"/>
  <c r="I149" i="8"/>
  <c r="I151" i="8"/>
  <c r="I153" i="8"/>
  <c r="I155" i="8"/>
  <c r="I157" i="8"/>
  <c r="I180" i="8"/>
  <c r="I184" i="8"/>
  <c r="I194" i="8"/>
  <c r="H47" i="1"/>
  <c r="I142" i="1" s="1"/>
  <c r="F196" i="1"/>
  <c r="F186" i="1"/>
  <c r="H42" i="1"/>
  <c r="I47" i="1" s="1"/>
  <c r="D116" i="1" a="1"/>
  <c r="D116" i="1" s="1"/>
  <c r="C205" i="1" s="1"/>
  <c r="C203" i="8" l="1"/>
  <c r="I46" i="8"/>
  <c r="I178" i="1"/>
  <c r="I182" i="1"/>
  <c r="I186" i="1"/>
  <c r="I193" i="1"/>
  <c r="C209" i="1"/>
  <c r="I176" i="1"/>
  <c r="I180" i="1"/>
  <c r="I184" i="1"/>
  <c r="I191" i="1"/>
  <c r="I195" i="1"/>
  <c r="I177" i="1"/>
  <c r="I179" i="1"/>
  <c r="I181" i="1"/>
  <c r="I183" i="1"/>
  <c r="I185" i="1"/>
  <c r="I190" i="1"/>
  <c r="I192" i="1"/>
  <c r="I194" i="1"/>
  <c r="I196" i="1"/>
  <c r="I133" i="1"/>
  <c r="I78" i="1"/>
  <c r="I87" i="1"/>
  <c r="I94" i="1"/>
  <c r="I127" i="1"/>
  <c r="I150" i="1"/>
  <c r="I102" i="1"/>
  <c r="I151" i="1"/>
  <c r="I61" i="1"/>
  <c r="I103" i="1"/>
  <c r="I157" i="1"/>
  <c r="I63" i="1"/>
  <c r="I125" i="1"/>
  <c r="I69" i="1"/>
  <c r="I126" i="1"/>
  <c r="I62" i="1"/>
  <c r="I109" i="1"/>
  <c r="I158" i="1"/>
  <c r="I134" i="1"/>
  <c r="I79" i="1"/>
  <c r="I110" i="1"/>
  <c r="I135" i="1"/>
  <c r="I54" i="1"/>
  <c r="I85" i="1"/>
  <c r="I111" i="1"/>
  <c r="I143" i="1"/>
  <c r="I55" i="1"/>
  <c r="I86" i="1"/>
  <c r="I117" i="1"/>
  <c r="I149" i="1"/>
  <c r="I70" i="1"/>
  <c r="I95" i="1"/>
  <c r="I118" i="1"/>
  <c r="I141" i="1"/>
  <c r="I53" i="1"/>
  <c r="I77" i="1"/>
  <c r="I101" i="1"/>
  <c r="I119" i="1"/>
  <c r="I159" i="1"/>
  <c r="I56" i="1"/>
  <c r="I64" i="1"/>
  <c r="I72" i="1"/>
  <c r="I80" i="1"/>
  <c r="I88" i="1"/>
  <c r="I96" i="1"/>
  <c r="I104" i="1"/>
  <c r="I112" i="1"/>
  <c r="I120" i="1"/>
  <c r="I128" i="1"/>
  <c r="I136" i="1"/>
  <c r="I144" i="1"/>
  <c r="I152" i="1"/>
  <c r="I160" i="1"/>
  <c r="I57" i="1"/>
  <c r="I65" i="1"/>
  <c r="I73" i="1"/>
  <c r="I81" i="1"/>
  <c r="I89" i="1"/>
  <c r="I97" i="1"/>
  <c r="I105" i="1"/>
  <c r="I113" i="1"/>
  <c r="I121" i="1"/>
  <c r="I129" i="1"/>
  <c r="I137" i="1"/>
  <c r="I145" i="1"/>
  <c r="I153" i="1"/>
  <c r="I58" i="1"/>
  <c r="I66" i="1"/>
  <c r="I74" i="1"/>
  <c r="I82" i="1"/>
  <c r="I90" i="1"/>
  <c r="I98" i="1"/>
  <c r="I106" i="1"/>
  <c r="I114" i="1"/>
  <c r="I122" i="1"/>
  <c r="I130" i="1"/>
  <c r="I138" i="1"/>
  <c r="I146" i="1"/>
  <c r="I154" i="1"/>
  <c r="I51" i="1"/>
  <c r="I59" i="1"/>
  <c r="I67" i="1"/>
  <c r="I75" i="1"/>
  <c r="I83" i="1"/>
  <c r="I91" i="1"/>
  <c r="I99" i="1"/>
  <c r="I107" i="1"/>
  <c r="I115" i="1"/>
  <c r="I123" i="1"/>
  <c r="I131" i="1"/>
  <c r="I139" i="1"/>
  <c r="I147" i="1"/>
  <c r="I155" i="1"/>
  <c r="I52" i="1"/>
  <c r="I60" i="1"/>
  <c r="I68" i="1"/>
  <c r="I76" i="1"/>
  <c r="I84" i="1"/>
  <c r="I92" i="1"/>
  <c r="I100" i="1"/>
  <c r="I108" i="1"/>
  <c r="I116" i="1"/>
  <c r="I124" i="1"/>
  <c r="I132" i="1"/>
  <c r="I140" i="1"/>
  <c r="I148" i="1"/>
  <c r="I156" i="1"/>
  <c r="I46" i="1"/>
  <c r="F126" i="1" a="1"/>
  <c r="F126" i="1" s="1"/>
  <c r="F122" i="1" a="1"/>
  <c r="F122" i="1" s="1"/>
  <c r="F125" i="1" a="1"/>
  <c r="F125" i="1" s="1"/>
  <c r="F135" i="1" a="1"/>
  <c r="F135" i="1" s="1"/>
  <c r="F121" i="1" a="1"/>
  <c r="F121" i="1" s="1"/>
  <c r="F128" i="1" a="1"/>
  <c r="F128" i="1" s="1"/>
  <c r="F124" i="1" a="1"/>
  <c r="F124" i="1" s="1"/>
  <c r="F155" i="1" a="1"/>
  <c r="F155" i="1" s="1"/>
  <c r="F154" i="1" a="1"/>
  <c r="F154" i="1" s="1"/>
  <c r="F153" i="1" a="1"/>
  <c r="F153" i="1" s="1"/>
  <c r="F152" i="1" a="1"/>
  <c r="F152" i="1" s="1"/>
  <c r="F151" i="1" a="1"/>
  <c r="F151" i="1" s="1"/>
  <c r="F150" i="1" a="1"/>
  <c r="F150" i="1" s="1"/>
  <c r="F149" i="1" a="1"/>
  <c r="F149" i="1" s="1"/>
  <c r="F148" i="1" a="1"/>
  <c r="F148" i="1" s="1"/>
  <c r="F147" i="1" a="1"/>
  <c r="F147" i="1" s="1"/>
  <c r="F146" i="1" a="1"/>
  <c r="F146" i="1" s="1"/>
  <c r="F145" i="1" a="1"/>
  <c r="F145" i="1" s="1"/>
  <c r="F144" i="1" a="1"/>
  <c r="F144" i="1" s="1"/>
  <c r="F130" i="1" a="1"/>
  <c r="F130" i="1" s="1"/>
  <c r="F156" i="1" a="1"/>
  <c r="F156" i="1" s="1"/>
  <c r="F143" i="1" a="1"/>
  <c r="F143" i="1" s="1"/>
  <c r="F142" i="1" a="1"/>
  <c r="F142" i="1" s="1"/>
  <c r="F141" i="1" a="1"/>
  <c r="F141" i="1" s="1"/>
  <c r="F140" i="1" a="1"/>
  <c r="F140" i="1" s="1"/>
  <c r="F139" i="1" a="1"/>
  <c r="F139" i="1" s="1"/>
  <c r="F138" i="1" a="1"/>
  <c r="F138" i="1" s="1"/>
  <c r="F137" i="1" a="1"/>
  <c r="F137" i="1" s="1"/>
  <c r="F136" i="1" a="1"/>
  <c r="F136" i="1" s="1"/>
  <c r="F158" i="1" a="1"/>
  <c r="F158" i="1" s="1"/>
  <c r="F157" i="1" a="1"/>
  <c r="F157" i="1" s="1"/>
  <c r="F134" i="1" a="1"/>
  <c r="F134" i="1" s="1"/>
  <c r="F133" i="1" a="1"/>
  <c r="F133" i="1" s="1"/>
  <c r="F132" i="1" a="1"/>
  <c r="F132" i="1" s="1"/>
  <c r="F131" i="1" a="1"/>
  <c r="F131" i="1" s="1"/>
  <c r="F129" i="1" a="1"/>
  <c r="F129" i="1" s="1"/>
  <c r="F127" i="1" a="1"/>
  <c r="F127" i="1" s="1"/>
  <c r="F123" i="1" a="1"/>
  <c r="F123" i="1" s="1"/>
  <c r="F120" i="1" a="1"/>
  <c r="F120" i="1" s="1"/>
  <c r="L120" i="1" a="1"/>
  <c r="L120" i="1" s="1"/>
  <c r="B167" i="1"/>
  <c r="B165" i="1"/>
  <c r="B164" i="1"/>
  <c r="B163" i="1"/>
  <c r="B162" i="1"/>
  <c r="B170" i="1"/>
  <c r="B169" i="1"/>
  <c r="B168" i="1"/>
  <c r="C201" i="1" l="1" a="1"/>
  <c r="C201" i="1" s="1"/>
  <c r="C203" i="1" s="1"/>
  <c r="C200" i="1" a="1"/>
  <c r="C200" i="1" s="1"/>
  <c r="C204" i="1" s="1"/>
  <c r="C208" i="1"/>
  <c r="C20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VISCHER</author>
  </authors>
  <commentList>
    <comment ref="B32" authorId="0" shapeId="0" xr:uid="{F40B0F6B-6244-4A0C-AF85-3E0577A93114}">
      <text>
        <r>
          <rPr>
            <b/>
            <sz val="9"/>
            <color indexed="81"/>
            <rFont val="Tahoma"/>
            <family val="2"/>
          </rPr>
          <t xml:space="preserve">Worum es hier geht: </t>
        </r>
        <r>
          <rPr>
            <sz val="9"/>
            <color indexed="81"/>
            <rFont val="Tahoma"/>
            <family val="2"/>
          </rPr>
          <t xml:space="preserve">Hier dokumentieren wir, ob überhaupt eine Verletzung der Datensicherheit (gemäss CH DSG und DSGVO) vorliegt oder mindestens mit einer solchen zu rechnen ist (was für uns gleichwertig ist), denn nur dann kommt eine Meldepflicht überhaupt in Frage. </t>
        </r>
      </text>
    </comment>
    <comment ref="B35" authorId="0" shapeId="0" xr:uid="{19E7D729-5941-4581-80E9-3910D1A4841B}">
      <text>
        <r>
          <rPr>
            <sz val="9"/>
            <color indexed="81"/>
            <rFont val="Tahoma"/>
            <family val="2"/>
          </rPr>
          <t>Ob dies widerrechtlich geschah oder nicht oder ob absichtlich oder unbeabsichtigt spielt keine Rolle.</t>
        </r>
      </text>
    </comment>
    <comment ref="B36" authorId="0" shapeId="0" xr:uid="{A974FBE1-9C60-4E3C-BEC7-3625FE2ACB0A}">
      <text>
        <r>
          <rPr>
            <sz val="9"/>
            <color indexed="81"/>
            <rFont val="Tahoma"/>
            <family val="2"/>
          </rPr>
          <t>Ob dies widerrechtlich geschah oder nicht oder ob absichtlich oder unbeabsichtigt spielt keine Rolle.</t>
        </r>
      </text>
    </comment>
    <comment ref="B37" authorId="0" shapeId="0" xr:uid="{3C6D5FA5-2749-4C76-B22A-C41B60DCDD02}">
      <text>
        <r>
          <rPr>
            <sz val="9"/>
            <color indexed="81"/>
            <rFont val="Tahoma"/>
            <family val="2"/>
          </rPr>
          <t>Ob dies widerrechtlich geschah oder nicht oder ob absichtlich oder unbeabsichtigt spielt keine Rolle. Auch keine Rolle spielt, ob die Unbefugten Zugriff genommen haben.</t>
        </r>
      </text>
    </comment>
    <comment ref="B40" authorId="0" shapeId="0" xr:uid="{6AD00654-1969-424E-8166-4548285BF0F2}">
      <text>
        <r>
          <rPr>
            <sz val="9"/>
            <color indexed="81"/>
            <rFont val="Segoe UI"/>
            <family val="2"/>
          </rPr>
          <t xml:space="preserve">Es werden hier bloss theoretische Verletzungen der Datensicherheit aussortiert, also z.B. wo Daten zwar verloren gegangen sind, aber ohne Weiteres wieder hergestellt werden konnten oder wo Daten auf einer Ressource für einige Sekunden einsehbar war, aber in diesem Zeitraum ein Dritter realistischerweise die Daten gar nicht hätte einsehen können. Abgedeckt werden können hier auch Fälle, in denen nicht feststeht, ob es z.B. zur Verletzung der Vertraulichkeit gekommen ist, dies aber unrealistisch erscheint (in 2.03 kann z.B. 'Weiss nicht' angegeben werden). Nicht hier abgehandelt sind Fälle, in denen bloss etwaige </t>
        </r>
        <r>
          <rPr>
            <i/>
            <sz val="9"/>
            <color indexed="81"/>
            <rFont val="Segoe UI"/>
            <family val="2"/>
          </rPr>
          <t xml:space="preserve">negative Folgen </t>
        </r>
        <r>
          <rPr>
            <sz val="9"/>
            <color indexed="81"/>
            <rFont val="Segoe UI"/>
            <family val="2"/>
          </rPr>
          <t xml:space="preserve">der Verletzung unrealistisch sind. Diese letztgenannten Fälle sind entweder nachstehend als Bagatelle standardmässig zu erledigen oder im Rahmen der Risikobeurteilung. </t>
        </r>
      </text>
    </comment>
    <comment ref="B44" authorId="0" shapeId="0" xr:uid="{262B1CF0-CC12-474C-9F87-3E464A5B36ED}">
      <text>
        <r>
          <rPr>
            <b/>
            <sz val="9"/>
            <color indexed="81"/>
            <rFont val="Tahoma"/>
            <family val="2"/>
          </rPr>
          <t xml:space="preserve">Worum es hier geht: </t>
        </r>
        <r>
          <rPr>
            <sz val="9"/>
            <color indexed="81"/>
            <rFont val="Tahoma"/>
            <family val="2"/>
          </rPr>
          <t>Verletzungen der Datensicherheit können täglich geschehen, aber gewisse sind so klein, dass es unvernünftig wäre, sie zu melden, weil dies keinen Nutzen bringt und wertvolle Ressourcen für andere, wichtigere Datenschutzthemen blockiert. Solche Bagatellen prüfen wir nicht vertieft, können sie hier aber bei Bedarf dokumentieren. Bagatell-Fälle sind im Auswahlfeld beispielhaft aufgeführt. Nur klare Bagatellen sind nicht weiter abzuklären.</t>
        </r>
      </text>
    </comment>
    <comment ref="B49" authorId="0" shapeId="0" xr:uid="{FADB52F5-1CD9-4165-A0CA-0D18ABF16650}">
      <text>
        <r>
          <rPr>
            <b/>
            <sz val="9"/>
            <color indexed="81"/>
            <rFont val="Tahoma"/>
            <family val="2"/>
          </rPr>
          <t xml:space="preserve">Worum es hier geht: </t>
        </r>
        <r>
          <rPr>
            <sz val="9"/>
            <color indexed="81"/>
            <rFont val="Tahoma"/>
            <family val="2"/>
          </rPr>
          <t>Hier dokumentieren wir Umstände, die das Risiko unerwünschter negativer Auswirkungen für betroffene Personen erhöhen, reduzieren oder gar ausschliessen oder dies tun können. Es sind unten die häufigsten Fälle angegeben. Wir brauchen somit nur anzugeben, ob diese vorliegen oder nicht und falls ja, ob sie das Risiko für betroffene Personen erhöhen, reduzieren oder gar ausschliessen. Fehlt ein uns wichtig erscheinender Umstand, ergänzen wir ihn.  Wir machen das (i) für diejenigen Umstände, die die Verletzung mit sich bringt, (ii) in Bezug auf jene Dinge, die wir unternehmen wegen der Verletzung und (iii) in Bezug auf was betroffene Personen selbst tun könnten, falls sie darüber im Bilde sind.</t>
        </r>
      </text>
    </comment>
    <comment ref="B118" authorId="0" shapeId="0" xr:uid="{0085FD95-313D-4511-9AA7-59893D8829C3}">
      <text>
        <r>
          <rPr>
            <b/>
            <sz val="9"/>
            <color indexed="81"/>
            <rFont val="Tahoma"/>
            <family val="2"/>
          </rPr>
          <t xml:space="preserve">Worum es hier geht: </t>
        </r>
        <r>
          <rPr>
            <sz val="9"/>
            <color indexed="81"/>
            <rFont val="Tahoma"/>
            <family val="2"/>
          </rPr>
          <t>Hier beurteilen und dokumentieren wir die restlichen Risiken, nach Berücksichtigung der obigen Umstände, zu dem Zeitpunkt, an dem sich die Frage der Meldung stellt. Diese darf nicht verzögert werden, damit wir zusätzliche risikoreduzierende Massnahmen treffen können, um nicht melden zu müssen. Es dürfen aber alle Umstände berücksichtigt werden, die zum jetzigen Zeitpunkt bestehen. Zur Risikobeurteilung die möglichen Restrisiken durchgehen und erstens beurteilen, ob es realistischerweise dazu kommen kann (Spalte C) und falls ja, wie schlimm die Auswirkungen für die betroffenen Personen sein könnten (Spalte D) und wie wahrscheinlich es ist, dass diese bei einem relevante Teil dieser Personen eintreten (Spalte E). Das Restrisiko wird dann berechnet. Es können die Überlegungen, die dazu führen, festgehalten werden.</t>
        </r>
      </text>
    </comment>
    <comment ref="B119" authorId="0" shapeId="0" xr:uid="{4C31856A-2053-4F56-B0D7-57EFF9FE070E}">
      <text>
        <r>
          <rPr>
            <sz val="9"/>
            <color indexed="81"/>
            <rFont val="Segoe UI"/>
            <family val="2"/>
          </rPr>
          <t>Die Fälle überschneiden sich teilweise, was jedoch nicht schadet. Es können auch weitere Fälle hinzugefügt werden.</t>
        </r>
      </text>
    </comment>
    <comment ref="C119" authorId="0" shapeId="0" xr:uid="{BD765582-1280-44EF-B366-0FAD827231A5}">
      <text>
        <r>
          <rPr>
            <sz val="9"/>
            <color indexed="81"/>
            <rFont val="Segoe UI"/>
            <family val="2"/>
          </rPr>
          <t>Die Frage bezieht sich den Umstand links und stellt die Frage, wie wahrscheinlich es in absehbarer Zukunft ist, dass er sich verwirklicht. Falls nur theoretisch denkbar oder gar nicht, dann "N/A" wählen.</t>
        </r>
      </text>
    </comment>
    <comment ref="D119" authorId="0" shapeId="0" xr:uid="{667DB776-96D7-465E-BE65-B09F78790DB2}">
      <text>
        <r>
          <rPr>
            <sz val="9"/>
            <color indexed="81"/>
            <rFont val="Segoe UI"/>
            <family val="2"/>
          </rPr>
          <t>Es geht darum, wie schlimm die Folgen des Umstands links objektiv sein können, wenn sie einer betroffenen Personen widerfahren würden.</t>
        </r>
      </text>
    </comment>
    <comment ref="E119" authorId="0" shapeId="0" xr:uid="{6E5E8E17-C5D3-43C7-9CDE-2DD987A0E3D2}">
      <text>
        <r>
          <rPr>
            <sz val="9"/>
            <color indexed="81"/>
            <rFont val="Segoe UI"/>
            <family val="2"/>
          </rPr>
          <t>Wie wahrscheinlich ist es, dass diese schlimmsten Folgen einen relevanten Teil der betroffenen Personen (z.B. 10%) widerfahren?</t>
        </r>
      </text>
    </comment>
    <comment ref="D120" authorId="0" shapeId="0" xr:uid="{83149908-79EA-4F63-AAC0-15BF4CD6503E}">
      <text>
        <r>
          <rPr>
            <sz val="9"/>
            <color indexed="81"/>
            <rFont val="Segoe UI"/>
            <family val="2"/>
          </rPr>
          <t>Hier stellt sich zunächst jeweils die Frage, welcher Natur die gewichtigsten Auswirkungen des Umstands links sind (z.B. materiell, physisch, psychisch), sollte er sich verwirklichen. Die Ausführungen im Arbeitsblatt "Schäden - Harms" können helfen.</t>
        </r>
      </text>
    </comment>
    <comment ref="E161" authorId="0" shapeId="0" xr:uid="{CD4EACB3-877F-4ABE-B646-0FF84785C5FA}">
      <text>
        <r>
          <rPr>
            <sz val="9"/>
            <color indexed="81"/>
            <rFont val="Segoe UI"/>
            <family val="2"/>
          </rPr>
          <t>Diese drei Tabellen können angepasst werden; dies ändert jedoch nicht die Berechnungsformel.</t>
        </r>
      </text>
    </comment>
    <comment ref="F167" authorId="0" shapeId="0" xr:uid="{43E0AE67-F30F-4234-B3B2-F74004A88D41}">
      <text>
        <r>
          <rPr>
            <sz val="9"/>
            <color indexed="81"/>
            <rFont val="Segoe UI"/>
            <family val="2"/>
          </rPr>
          <t>Hier kann durch Eintragen von Tief, Mittel und Hoch die Farbe und Einstufung gesteuert werden.</t>
        </r>
      </text>
    </comment>
    <comment ref="B181" authorId="0" shapeId="0" xr:uid="{E64FE070-2684-4D13-8373-8E7C8CEEA216}">
      <text>
        <r>
          <rPr>
            <sz val="9"/>
            <color indexed="81"/>
            <rFont val="Segoe UI"/>
            <family val="2"/>
          </rPr>
          <t>Wenn Mitarbeitende oder Dritte von Systemunterbrüchen betroffen sind oder die betroffene Organisation oder Behörde ihre Tätigkeiten nur noch mit Hilfe von Notfallplänen aufrechterhalten kann.</t>
        </r>
      </text>
    </comment>
    <comment ref="B182" authorId="0" shapeId="0" xr:uid="{A852231C-5682-4174-AA75-4CE095BC3AF1}">
      <text>
        <r>
          <rPr>
            <sz val="9"/>
            <color indexed="81"/>
            <rFont val="Segoe UI"/>
            <family val="2"/>
          </rPr>
          <t>Wenn geschäftsrelevante Informationen von Unbefugten eingesehen, verändert oder offengelegt werden oder eine Meldung der Verletzung der Datensicherheit nach Art. 24 DSG and den EDÖB erfolgt ist.</t>
        </r>
      </text>
    </comment>
    <comment ref="B183" authorId="0" shapeId="0" xr:uid="{FB5F188C-E293-4736-AE2D-53A7F5320D07}">
      <text>
        <r>
          <rPr>
            <sz val="9"/>
            <color indexed="81"/>
            <rFont val="Segoe UI"/>
            <family val="2"/>
          </rPr>
          <t>Ein längerer Zeitraum ist, wenn der Vorfall mehr als 90 Tage zurückliegt.</t>
        </r>
      </text>
    </comment>
    <comment ref="B184" authorId="0" shapeId="0" xr:uid="{733FE2F2-249A-4EB1-B135-5140DB9B28CF}">
      <text>
        <r>
          <rPr>
            <sz val="9"/>
            <color indexed="81"/>
            <rFont val="Segoe UI"/>
            <family val="2"/>
          </rPr>
          <t>Wenn sich diese Handlungen gegen eine meldepflichtige Behörde oder Organisation richten oder gegen Personen, die für eine solche Behörde oder Organisation tätig sind.</t>
        </r>
      </text>
    </comment>
    <comment ref="B198" authorId="0" shapeId="0" xr:uid="{4107C500-E328-48A8-BDAB-78B36CDDE989}">
      <text>
        <r>
          <rPr>
            <b/>
            <sz val="9"/>
            <color indexed="81"/>
            <rFont val="Tahoma"/>
            <family val="2"/>
          </rPr>
          <t xml:space="preserve">Worum es hier geht: </t>
        </r>
        <r>
          <rPr>
            <sz val="9"/>
            <color indexed="81"/>
            <rFont val="Tahoma"/>
            <family val="2"/>
          </rPr>
          <t>In diesem Abschnitt werden die Ergebnisse der obigen Beurteilung zusammengeführt. Die Anzeige in der Spalte C wird automatisch erstellt. Sie gibt die Empfehlungen basierend auf den obigen Erkenntnissen wieder. Die Entscheidung liegt jedoch bei der internen verantwortlichen Stelle. Sie kann in Spalte F vermerkt werden.</t>
        </r>
      </text>
    </comment>
    <comment ref="B200" authorId="0" shapeId="0" xr:uid="{3893323D-57E9-4CE6-BE4C-CA6481810779}">
      <text>
        <r>
          <rPr>
            <sz val="9"/>
            <color indexed="81"/>
            <rFont val="Tahoma"/>
            <family val="2"/>
          </rPr>
          <t>Gemeint sind Risiken, die oben als 'mittel' oder 'hoch' eingestuft wurden.</t>
        </r>
      </text>
    </comment>
    <comment ref="C200" authorId="0" shapeId="0" xr:uid="{8C8EFEF1-41D0-49C3-8FD0-77244DE470D7}">
      <text>
        <r>
          <rPr>
            <sz val="9"/>
            <color indexed="81"/>
            <rFont val="Segoe UI"/>
            <family val="2"/>
          </rPr>
          <t>Die Werte in dieser Spalte werden automatisch basierend auf den obigen Angaben ausgefüllt (sind aber nur Empfehlungen).</t>
        </r>
      </text>
    </comment>
    <comment ref="B203" authorId="0" shapeId="0" xr:uid="{F06A05CB-4CB5-4DAD-AD53-75C63788B7E3}">
      <text>
        <r>
          <rPr>
            <sz val="9"/>
            <color indexed="81"/>
            <rFont val="Segoe UI"/>
            <family val="2"/>
          </rPr>
          <t>Die Meldung hat "so rasch als möglich" zu erfolgen.</t>
        </r>
      </text>
    </comment>
    <comment ref="B204" authorId="0" shapeId="0" xr:uid="{721F08F3-C61F-4877-B5E0-F808FADDAFEC}">
      <text>
        <r>
          <rPr>
            <sz val="9"/>
            <color indexed="81"/>
            <rFont val="Segoe UI"/>
            <family val="2"/>
          </rPr>
          <t>Die Meldung hat unverzüglich zu erfolgen und möglichsts binnen 72 Stunden nachdem dem Verantwortlichen die Verletzung bekanntgeworden ist.</t>
        </r>
      </text>
    </comment>
    <comment ref="G205" authorId="0" shapeId="0" xr:uid="{2847D9ED-929C-4A13-9355-5B2D76234FB0}">
      <text>
        <r>
          <rPr>
            <sz val="9"/>
            <color indexed="81"/>
            <rFont val="Segoe UI"/>
            <family val="2"/>
          </rPr>
          <t>Nach Art. 24 Abs. 4 DSG kann der Verantwortliche die Information an die betroffene Person einschränken, aufschieben oder darauf verzichten, wenn: 
a. ein Grund nach Art. 26 Abs. 1 Bst. b oder Abs. 2 Bst. b vorliegt oder eine gesetzliche Geheimhaltungspflicht dies verbietet;
b. die Information unmöglich ist oder einen unverhältnismässigen Aufwand erfordert; oder
c. die Information der betroffenen Person durch eine öffentliche Bekanntmachung in vergleichbarer Weise sichergestellt ist.</t>
        </r>
      </text>
    </comment>
    <comment ref="G206" authorId="0" shapeId="0" xr:uid="{094B021F-2DCB-448E-BFEF-4198610A5735}">
      <text>
        <r>
          <rPr>
            <sz val="9"/>
            <color indexed="81"/>
            <rFont val="Segoe UI"/>
            <family val="2"/>
          </rPr>
          <t>Nach Art. 34 Abs. 3 Bst. c DSGVO ist die Benachrichtigung der betroffenen Person gemäss Abs. 1 auch bei noch bestehendem hohen Risiko nicht erforderlich, wenn  die Benachrichtigung mit einem unverhältnismässigen Aufwand verbunden ist; in diesem Fall hat stattdessen eine öffentliche Bekanntmachung oder eine ähnliche Massnahme zu erfolgen, durch die die betroffenen Personen vergleichbar wirksam informiert werden</t>
        </r>
      </text>
    </comment>
    <comment ref="B208" authorId="0" shapeId="0" xr:uid="{CCD7F2AE-E922-4F0E-9057-BA08DE15D752}">
      <text>
        <r>
          <rPr>
            <sz val="9"/>
            <color indexed="81"/>
            <rFont val="Segoe UI"/>
            <family val="2"/>
          </rPr>
          <t>Die Meldung muss innert 24 Stunden nach Entdeckung des Cyberangriffs erfolgen.</t>
        </r>
      </text>
    </comment>
    <comment ref="B209" authorId="0" shapeId="0" xr:uid="{993DC2DF-78CC-42E1-B7E8-D8D0F033C43D}">
      <text>
        <r>
          <rPr>
            <sz val="9"/>
            <color indexed="81"/>
            <rFont val="Segoe UI"/>
            <family val="2"/>
          </rPr>
          <t>Eine Frühwarnung (mit Hinweis auf böswillige, rechtswidrige oder grenzüberschreitende Umstände) muss unverzüglich, in jedem Fall aber innerhalb von 24 Stunden nach Kenntnisnahme des erheblichen Sicherheitsvorfalls erfolgen; unverzüglich, in jedem Fall aber innerhalb von 72 Stunden hat die ordentliche Meldung zu erfolgen.</t>
        </r>
      </text>
    </comment>
    <comment ref="B211" authorId="0" shapeId="0" xr:uid="{810B0447-5136-4A3C-A8DD-29664494E1B3}">
      <text>
        <r>
          <rPr>
            <sz val="9"/>
            <color indexed="81"/>
            <rFont val="Segoe UI"/>
            <family val="2"/>
          </rPr>
          <t>Dies könnte in der Schweiz z.B. eine kantonale Datenschutzaufsicht (z.B. im Falle eines Leistungsauftrags eines Krankenhauses) oder eine Aufsichtsbehörde (z.B. FINMA gestützt auf Art. 29 Abs. 2 FINMAG im Falle eines regulierten Finanzinstitutes oder eine Meldepflicht gemäss EU DORA, CRA oder AI Act) sein.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VISCHER</author>
    <author/>
  </authors>
  <commentList>
    <comment ref="B32" authorId="0" shapeId="0" xr:uid="{C994EE16-F179-43EE-8406-89F5DD2804B7}">
      <text>
        <r>
          <rPr>
            <b/>
            <sz val="9"/>
            <color indexed="81"/>
            <rFont val="Tahoma"/>
            <family val="2"/>
          </rPr>
          <t xml:space="preserve">What this is all about: </t>
        </r>
        <r>
          <rPr>
            <sz val="9"/>
            <color indexed="81"/>
            <rFont val="Tahoma"/>
            <family val="2"/>
          </rPr>
          <t>Here we document whether there has been a data security breach at all (in accordance with the Swiss FADP and GDPR) or at least whether such a breach is to be expected (which is equivalent for us), because only then is a reporting obligation even an option.</t>
        </r>
      </text>
    </comment>
    <comment ref="B35" authorId="0" shapeId="0" xr:uid="{E7037D16-9924-4B67-B4CE-59874F91CEE3}">
      <text>
        <r>
          <rPr>
            <sz val="9"/>
            <color indexed="81"/>
            <rFont val="Tahoma"/>
            <family val="2"/>
          </rPr>
          <t>Whether this happened unlawfully or not or whether intentionally or unintentionally is irrelevant.</t>
        </r>
      </text>
    </comment>
    <comment ref="B36" authorId="0" shapeId="0" xr:uid="{B4CE29F3-1520-42FD-A605-336D8EEDB290}">
      <text>
        <r>
          <rPr>
            <sz val="9"/>
            <color indexed="81"/>
            <rFont val="Tahoma"/>
            <family val="2"/>
          </rPr>
          <t>Whether this happened unlawfully or not or whether intentionally or unintentionally is irrelevant.</t>
        </r>
      </text>
    </comment>
    <comment ref="B37" authorId="0" shapeId="0" xr:uid="{70081EA3-8DCE-457D-B9BE-641C00275F26}">
      <text>
        <r>
          <rPr>
            <sz val="9"/>
            <color indexed="81"/>
            <rFont val="Tahoma"/>
            <family val="2"/>
          </rPr>
          <t>Whether this happened unlawfully or not or whether intentionally or unintentionally is irrelevant. Nor does it matter whether the unauthorised persons gained access.</t>
        </r>
      </text>
    </comment>
    <comment ref="B40" authorId="0" shapeId="0" xr:uid="{C6F3D2F7-70BC-4823-90CA-0E68816466A1}">
      <text>
        <r>
          <rPr>
            <sz val="9"/>
            <color indexed="81"/>
            <rFont val="Segoe UI"/>
            <family val="2"/>
          </rPr>
          <t>This is to filter breaches of data security that are of merely theoretical nature, e.g. where data was lost but could easily be restored or where data on a resource was accessible for a few seconds but a third party could not realistically have seen the data during this period. Also, for example, cases can be covered here in which it is not clear whether confidentiality has been breached but this seems unrealistic (in 2.03, for example, 'Still unclear' can be specified). This is, however, not to cover cases in which only possible negative consequences of the injury are unrealistic. These latter cases should either be dealt with below as a de-minimis issue or as part of the risk assessment.</t>
        </r>
      </text>
    </comment>
    <comment ref="B44" authorId="0" shapeId="0" xr:uid="{0AA43D1C-64B8-4D1A-99B7-86B4CEFDF7BC}">
      <text>
        <r>
          <rPr>
            <b/>
            <sz val="9"/>
            <color indexed="81"/>
            <rFont val="Tahoma"/>
            <family val="2"/>
          </rPr>
          <t xml:space="preserve">What this is all about: </t>
        </r>
        <r>
          <rPr>
            <sz val="9"/>
            <color indexed="81"/>
            <rFont val="Tahoma"/>
            <family val="2"/>
          </rPr>
          <t>Data breaches can happen on a daily basis, but some are so small that it would be unreasonable to report them, as this would not bring any benefit and would block valuable resources for other, more important data protection issues. These trivial cases - they are referred to as de-minimis issues - are not evaluated in depth, but can nevertheless be document here if necessary. Typical cases of this kind are listed as examples in the selection field. Only cases that are clearly de-minimis do not require further assessment.</t>
        </r>
      </text>
    </comment>
    <comment ref="B49" authorId="0" shapeId="0" xr:uid="{A411C025-558E-43D9-939B-E42DF14287B8}">
      <text>
        <r>
          <rPr>
            <b/>
            <sz val="9"/>
            <color indexed="81"/>
            <rFont val="Tahoma"/>
            <family val="2"/>
          </rPr>
          <t xml:space="preserve">What this is all about: </t>
        </r>
        <r>
          <rPr>
            <sz val="9"/>
            <color indexed="81"/>
            <rFont val="Tahoma"/>
            <family val="2"/>
          </rPr>
          <t>Here circumstances of the case are documented that can increase, reduce or even eliminate the risk of undesirable negative effects for affected persons (or have already done so). Some common cases are listed below. It only needs to be indicated whether these circumstances are present or not and whether they increase, reduce or even exclude the risk for affected persons. If a circumstance that seems important is missing, add it.  This assessment is done (i) for those circumstances that the breach itself entails, (ii) in relation to the measures that are undertaken as a consequence of the breach and (iii) in relation to what affected persons could do themselves undertake if they are aware of the breach or these measures.</t>
        </r>
      </text>
    </comment>
    <comment ref="B118" authorId="0" shapeId="0" xr:uid="{55AA4FE2-83A6-479C-8110-70EEA6E011EF}">
      <text>
        <r>
          <rPr>
            <b/>
            <sz val="9"/>
            <color indexed="81"/>
            <rFont val="Tahoma"/>
            <family val="2"/>
          </rPr>
          <t xml:space="preserve">What this is all about: </t>
        </r>
        <r>
          <rPr>
            <sz val="9"/>
            <color indexed="81"/>
            <rFont val="Tahoma"/>
            <family val="2"/>
          </rPr>
          <t>Here the remaining risks are assessed and document, taking into account the above circumstances, at the time when the question of reporting arises. This assessment may not be delayed in favor of taking risk-reducing measures with a view to avoid having to report (because the breach and its effects have meanwhile been contained). However, all circumstances that exist at the present time may be taken into account. For the risk assessment, go through the possible residual risks and firstly assess whether they can realistically occur (column C) and if so, how bad the effects could be for the persons affected (column D) and how probable it is that they will occur for a relevant proportion of the persons affected (column E). The residual risk is then calculated. The considerations that lead to this assessment can be document in column G.</t>
        </r>
      </text>
    </comment>
    <comment ref="B119" authorId="1" shapeId="0" xr:uid="{2F7D8927-A477-4266-B607-CD78496161B3}">
      <text>
        <r>
          <rPr>
            <sz val="11"/>
            <color theme="1"/>
            <rFont val="Calibri"/>
            <family val="2"/>
            <scheme val="minor"/>
          </rPr>
          <t>Some of the cases overlap, but this is not problematic. Further cases can also be added.</t>
        </r>
      </text>
    </comment>
    <comment ref="C119" authorId="1" shapeId="0" xr:uid="{EE71F41F-EE87-45C3-ADBD-58C23AB40869}">
      <text>
        <r>
          <rPr>
            <sz val="11"/>
            <color theme="1"/>
            <rFont val="Calibri"/>
            <family val="2"/>
            <scheme val="minor"/>
          </rPr>
          <t>The question refers to the circumstance on the left and asks how probable it is to materialise in the foreseeable future. If only theoretically conceivable or not at all, then select "N/A".</t>
        </r>
      </text>
    </comment>
    <comment ref="D119" authorId="1" shapeId="0" xr:uid="{1D03C157-3779-43BA-B6DC-309585F76793}">
      <text>
        <r>
          <rPr>
            <sz val="11"/>
            <color theme="1"/>
            <rFont val="Calibri"/>
            <family val="2"/>
            <scheme val="minor"/>
          </rPr>
          <t>Here, rate how severe the consequences of the circumstance on the left could objectively and realistically be for affected persons assuming the circumstances on the left have materialized.</t>
        </r>
      </text>
    </comment>
    <comment ref="E119" authorId="1" shapeId="0" xr:uid="{E167903D-6503-4871-BFC0-F5FA7145F256}">
      <text>
        <r>
          <rPr>
            <sz val="11"/>
            <color theme="1"/>
            <rFont val="Calibri"/>
            <family val="2"/>
            <scheme val="minor"/>
          </rPr>
          <t>How probable is it that these bad consequences will occur to a relevant portion of the people affected by the breach (e.g. 10%)?</t>
        </r>
      </text>
    </comment>
    <comment ref="D120" authorId="1" shapeId="0" xr:uid="{58A37CB7-9F2B-4853-91D6-DF882B998051}">
      <text>
        <r>
          <rPr>
            <sz val="11"/>
            <color theme="1"/>
            <rFont val="Calibri"/>
            <family val="2"/>
            <scheme val="minor"/>
          </rPr>
          <t>Here, the first question to ask is what kind of consequences (e.g.  physical or psychological harm, monetary harm, damage to assets) the circumstance on the left could have for affected persons if it were to materialise. See worksheet "Schäden - Harms".</t>
        </r>
      </text>
    </comment>
    <comment ref="E161" authorId="0" shapeId="0" xr:uid="{04318761-99FF-4162-AD70-7C9615F168AC}">
      <text>
        <r>
          <rPr>
            <sz val="9"/>
            <color indexed="81"/>
            <rFont val="Segoe UI"/>
            <family val="2"/>
          </rPr>
          <t xml:space="preserve">These three tables can be adjusted as needed, but the numerical values used for the calculation will not change.
</t>
        </r>
      </text>
    </comment>
    <comment ref="F167" authorId="1" shapeId="0" xr:uid="{FB91ED4C-8655-4A5E-9190-B42524666460}">
      <text>
        <r>
          <rPr>
            <sz val="11"/>
            <color theme="1"/>
            <rFont val="Calibri"/>
            <family val="2"/>
            <scheme val="minor"/>
          </rPr>
          <t>The colour and classification can be controlled by entering into the cell the text 'Low', 'Medium' or 'High'.</t>
        </r>
      </text>
    </comment>
    <comment ref="B181" authorId="1" shapeId="0" xr:uid="{4D7B2263-CD15-45C3-B15A-BEDA9FACE65E}">
      <text>
        <r>
          <rPr>
            <sz val="11"/>
            <color theme="1"/>
            <rFont val="Calibri"/>
            <family val="2"/>
            <scheme val="minor"/>
          </rPr>
          <t>If employees or third parties are affected by system disruptions or the organisation or authority concerned can only maintain its activities with the help of emergency plans.</t>
        </r>
      </text>
    </comment>
    <comment ref="B182" authorId="1" shapeId="0" xr:uid="{BD615F3E-FB2E-4AA0-BEF8-F5944A773C0C}">
      <text>
        <r>
          <rPr>
            <sz val="11"/>
            <color theme="1"/>
            <rFont val="Calibri"/>
            <family val="2"/>
            <scheme val="minor"/>
          </rPr>
          <t>If business-relevant information is viewed, modified or disclosed by unauthorised persons or if a data security breach has been reported to the FDPIC in accordance with Art. 24 CH DPA.</t>
        </r>
      </text>
    </comment>
    <comment ref="B183" authorId="1" shapeId="0" xr:uid="{9CE7AF9C-049F-48FF-8395-3F1324FF399C}">
      <text>
        <r>
          <rPr>
            <sz val="11"/>
            <color theme="1"/>
            <rFont val="Calibri"/>
            <family val="2"/>
            <scheme val="minor"/>
          </rPr>
          <t>A longer period is when the incident occurred more than 90 days ago.</t>
        </r>
      </text>
    </comment>
    <comment ref="B184" authorId="1" shapeId="0" xr:uid="{F23E697D-3F5C-4EB5-B34E-23B1FCA860BC}">
      <text>
        <r>
          <rPr>
            <sz val="11"/>
            <color theme="1"/>
            <rFont val="Calibri"/>
            <family val="2"/>
            <scheme val="minor"/>
          </rPr>
          <t>If these actions are directed against a the organisation (that is subject to the reporting obligation) or against persons working for such an organisation.</t>
        </r>
      </text>
    </comment>
    <comment ref="B198" authorId="1" shapeId="0" xr:uid="{F734F9DE-02D9-44D5-A4C7-96289F8933C4}">
      <text>
        <r>
          <rPr>
            <b/>
            <sz val="11"/>
            <color theme="1"/>
            <rFont val="Calibri"/>
            <family val="2"/>
            <scheme val="minor"/>
          </rPr>
          <t>What this is all about:</t>
        </r>
        <r>
          <rPr>
            <sz val="11"/>
            <color theme="1"/>
            <rFont val="Calibri"/>
            <family val="2"/>
            <scheme val="minor"/>
          </rPr>
          <t xml:space="preserve"> The results of the above assessment are summarised in this section. The values in column C are calculated automatically. They reflect the recommendations based on the above findings. However, the decision lies with the internal owner of the matter. The decision can be documented in column F.</t>
        </r>
      </text>
    </comment>
    <comment ref="B200" authorId="0" shapeId="0" xr:uid="{9C15242B-0EB6-4EE8-BB30-878ED68EAE07}">
      <text>
        <r>
          <rPr>
            <sz val="9"/>
            <color indexed="81"/>
            <rFont val="Tahoma"/>
            <family val="2"/>
          </rPr>
          <t>Only covers 'medium' and 'high' risks above</t>
        </r>
      </text>
    </comment>
    <comment ref="C200" authorId="0" shapeId="0" xr:uid="{636BAE25-4535-4FC5-9898-9BC438A0E1F4}">
      <text>
        <r>
          <rPr>
            <sz val="9"/>
            <color indexed="81"/>
            <rFont val="Segoe UI"/>
            <family val="2"/>
          </rPr>
          <t>The values in this column are automatically filled in based on the information above (but are only recommendations).</t>
        </r>
      </text>
    </comment>
    <comment ref="B203" authorId="0" shapeId="0" xr:uid="{F5A54DB1-545E-459A-A5DC-F8AC082EBDFC}">
      <text>
        <r>
          <rPr>
            <sz val="9"/>
            <color indexed="81"/>
            <rFont val="Segoe UI"/>
            <family val="2"/>
          </rPr>
          <t>The notification must be made "as quickly as possible".</t>
        </r>
      </text>
    </comment>
    <comment ref="B204" authorId="0" shapeId="0" xr:uid="{925E7255-84A7-4444-A9BB-1AD022E3ABB2}">
      <text>
        <r>
          <rPr>
            <sz val="9"/>
            <color indexed="81"/>
            <rFont val="Segoe UI"/>
            <family val="2"/>
          </rPr>
          <t>The notification must be made without undue delay and, where feasible, not later than 72 hours after having become aware of the breach.</t>
        </r>
      </text>
    </comment>
    <comment ref="G205" authorId="1" shapeId="0" xr:uid="{59EC1309-AF21-4A0F-BDEC-91A8F17680E7}">
      <text>
        <r>
          <rPr>
            <sz val="11"/>
            <color theme="1"/>
            <rFont val="Calibri"/>
            <family val="2"/>
            <scheme val="minor"/>
          </rPr>
          <t>According to Art. 24 para. 4 CH DPA, the controller may restrict, postpone or waive the provision of information to the data subject if 
a. there is a reason in accordance with Art. 26 para. 1 let. b or para. 2 let. b or a legal obligation of confidentiality prohibits this;
b. the information is impossible or requires a disproportionate effort; or
c. the information of the person concerned is ensured in a comparable manner by a public announcement.</t>
        </r>
      </text>
    </comment>
    <comment ref="G206" authorId="1" shapeId="0" xr:uid="{9204043E-7833-4A7D-AA59-23E57F3C5E2B}">
      <text>
        <r>
          <rPr>
            <sz val="11"/>
            <color theme="1"/>
            <rFont val="Calibri"/>
            <family val="2"/>
            <scheme val="minor"/>
          </rPr>
          <t>According to Art. 34 para. 3 let. c GDPR, the notification of the data subject pursuant to para. 1 is not required even if a high risk still exists if the notification involves a disproportionate effort; in this case, a public announcement or a similar measure must be made instead, through which the data subjects are informed in a comparably effective manner.</t>
        </r>
      </text>
    </comment>
    <comment ref="B208" authorId="1" shapeId="0" xr:uid="{DE9A0204-870E-490A-8366-DB2EAA81ECAA}">
      <text>
        <r>
          <rPr>
            <sz val="11"/>
            <color theme="1"/>
            <rFont val="Calibri"/>
            <family val="2"/>
            <scheme val="minor"/>
          </rPr>
          <t>The report must be made within 24 hours of the cyberattack being discovered.</t>
        </r>
      </text>
    </comment>
    <comment ref="B209" authorId="1" shapeId="0" xr:uid="{330B71DF-FDE1-41FF-9AFA-773568F2A885}">
      <text>
        <r>
          <rPr>
            <sz val="11"/>
            <color theme="1"/>
            <rFont val="Calibri"/>
            <family val="2"/>
            <scheme val="minor"/>
          </rPr>
          <t>An early warning (indicating malicious, unlawful or cross-border circumstances) must be issued immediately, but in any case within 24 hours of becoming aware of the significant security incident; the ordinary notification must be issued immediately, but in any case within 72 hours.</t>
        </r>
      </text>
    </comment>
    <comment ref="B211" authorId="1" shapeId="0" xr:uid="{0A917276-1D26-48B7-A630-1D68C8C50A87}">
      <text>
        <r>
          <rPr>
            <sz val="11"/>
            <color theme="1"/>
            <rFont val="Calibri"/>
            <family val="2"/>
            <scheme val="minor"/>
          </rPr>
          <t>In Switzerland, this could be, for example, a cantonal data protection supervisory authority (e.g. in the case of a hospital having a public service mandate) or a supervisory authority (e.g. FINMA based on Art. 29 para. 2 FINMASA in the case of a regulated financial institution or a reporting obligation under the EU DORA, CRA or the AI Act).</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<sst xmlns="http://schemas.openxmlformats.org/spreadsheetml/2006/main" count="1438" uniqueCount="688">
  <si>
    <t>Unternehmen (Verantwortlicher):</t>
  </si>
  <si>
    <t>(wählen)</t>
  </si>
  <si>
    <t>Schlussbeurteilung</t>
  </si>
  <si>
    <t>Hoch</t>
  </si>
  <si>
    <t xml:space="preserve"> </t>
  </si>
  <si>
    <t>Mittel</t>
  </si>
  <si>
    <t>Tief</t>
  </si>
  <si>
    <t>Beeinträchtigungen der psychischen Gesundheit</t>
  </si>
  <si>
    <t>Berufliche Nachteile</t>
  </si>
  <si>
    <t>Finanzielle Schäden</t>
  </si>
  <si>
    <t>Gesellschaftliche und soziale Nachteile</t>
  </si>
  <si>
    <t>Schädigung der Privatsphäre</t>
  </si>
  <si>
    <t>Gesundheitliche &amp; andere körperliche Folgen</t>
  </si>
  <si>
    <t>Physische &amp; psychische Folgen</t>
  </si>
  <si>
    <t>Materielle &amp; wirtschaftliche Folgen</t>
  </si>
  <si>
    <t>Immaterielle Folgen</t>
  </si>
  <si>
    <t>- Gesundheitsrisiken
- Stalking
- Verfolgung, Gewaltverbrechen</t>
  </si>
  <si>
    <t xml:space="preserve">- Unwohlsein, beklemmendes Gefühl, Stress
- Depressionen, Angstzustände, Trauma </t>
  </si>
  <si>
    <t>- Kontrollverlust über die "eigenen Daten"
- "Unheimliche Erfahrung" des Bekanntwerdens persönlicher Informationen 
- Gefühl der Beobachtung oder des "Verfolgtwerdens"</t>
  </si>
  <si>
    <t>Quelle: Migros</t>
  </si>
  <si>
    <t>- Blossstellung, Rufschädigung, Ansehensverlust
- Mobbing, Stigmatisierung, gesellschaftliche Diskriminierung 
- Ausschluss von Leistungen und Angeboten, Beschneidung gesellschaftlicher Teilhabe
- Verzicht auf Persönlichkeitsentfaltung oder Rechtsausübung aus Angst vor negativen Folgen</t>
  </si>
  <si>
    <t>Beispiele möglicher unerwünschter negativer Folgen für betroffene Personen:</t>
  </si>
  <si>
    <t>Changelog</t>
  </si>
  <si>
    <t>Status dieser Beurteilung:</t>
  </si>
  <si>
    <t>Beschreibung des Vorfalls</t>
  </si>
  <si>
    <t>Was passiert ist:</t>
  </si>
  <si>
    <t>Kategorien der betroffenen Personen:</t>
  </si>
  <si>
    <t>Weitere Bemerkungen:</t>
  </si>
  <si>
    <t>Datenschutzstelle intern:</t>
  </si>
  <si>
    <t>Bereich:</t>
  </si>
  <si>
    <t>Internationaler Bezug:</t>
  </si>
  <si>
    <t>Dokumentation und Beurteilung von Verletzungen der Datensicherheit</t>
  </si>
  <si>
    <t>Risiko</t>
  </si>
  <si>
    <t>Bemerkungen</t>
  </si>
  <si>
    <t>Faktoren, die sich auf das Risiko für betroffene Personen auswirken</t>
  </si>
  <si>
    <t>N/A</t>
  </si>
  <si>
    <t>Liegt eine Verletzung der Datensicherheit vor?</t>
  </si>
  <si>
    <t>Ja</t>
  </si>
  <si>
    <t>Nein</t>
  </si>
  <si>
    <t>Beurteilung (nach CH DSG und DSGVO):</t>
  </si>
  <si>
    <t>Begründung (optional)</t>
  </si>
  <si>
    <t>Unklar</t>
  </si>
  <si>
    <t>Noch zu tun</t>
  </si>
  <si>
    <t>Neutral</t>
  </si>
  <si>
    <t>Skalen für die Risikobewertung:</t>
  </si>
  <si>
    <t>Folgenschwere für die Person</t>
  </si>
  <si>
    <t>Existieren hohe Risiken für betroffene Personen?</t>
  </si>
  <si>
    <t>Meldung:</t>
  </si>
  <si>
    <t>Information:</t>
  </si>
  <si>
    <t>Bemerkungen:</t>
  </si>
  <si>
    <t>Begründung (falls abweichend)</t>
  </si>
  <si>
    <t>Bemerkungen*</t>
  </si>
  <si>
    <t>Wahl</t>
  </si>
  <si>
    <t>Könnte die Person zu ihrem Schutz etwas Wirksames tun, falls sie im Bilde wäre?</t>
  </si>
  <si>
    <t>Cyber Incident Response Team eingeschaltet und am Werk</t>
  </si>
  <si>
    <t>Mitarbeitende informieren</t>
  </si>
  <si>
    <t>Geschäftskunden informieren</t>
  </si>
  <si>
    <t>Vom Vorfall insgesamt betroffene Daten und Unterlagen:</t>
  </si>
  <si>
    <t>Anzahl betroffene Daten und/oder Personen:</t>
  </si>
  <si>
    <t>Zeitpunkt oder Zeitraum des Vorfalls:</t>
  </si>
  <si>
    <t>Ersterfassung</t>
  </si>
  <si>
    <t>Nachtrag</t>
  </si>
  <si>
    <t>In Arbeit</t>
  </si>
  <si>
    <t>Möglich</t>
  </si>
  <si>
    <t>Unwahrscheinlich</t>
  </si>
  <si>
    <t>Wahrscheinlich</t>
  </si>
  <si>
    <t>Fast sicher</t>
  </si>
  <si>
    <t>Sehr wahrscheinlich</t>
  </si>
  <si>
    <t>Wenig wahrscheinlich</t>
  </si>
  <si>
    <t>Kaum anzunehmen</t>
  </si>
  <si>
    <t>- Nachteile im Bewerbungsverfahren oder bei Beförderungen
- Abmahnungen, Jobverlust
- Unmöglichkeit der Berufsausübung
- Nachteile in der Ausbildung</t>
  </si>
  <si>
    <t>- Identitätsdiebstahl und -betrug
- Missbrauch von Zahlungsmittelinformationen
- Verlust von Guthaben, Bonuspunkten, Gutschriften u.dgl. 
- Preisdiskriminierung, Verweigerung einer kommerziellen Dienstleistung
- Beschneidung staatlicher Leistungen
- Administrative Aufwände und Gebühren
- Erpressung und Lösegeldforderungen
- Rechtsansprüche gegen die Betroffenenen</t>
  </si>
  <si>
    <t>Entscheid</t>
  </si>
  <si>
    <t>Geschah dies von Seiten der verantwortlichen Stelle planwidrig (d.h. war es von ihr nicht so vorgesehen)?</t>
  </si>
  <si>
    <t>Die ungewollte Offenlegung erfolgte gegenüber einer aus unserer Sicht vertrauenswürdigen Stelle</t>
  </si>
  <si>
    <t>Es war ein mutwilliger Angriff, mit dem Ziel uns zu sabotieren</t>
  </si>
  <si>
    <t>Es war das Werk eines Profis, der damit mutmasslich finanzielle Ziele verfolgt hat</t>
  </si>
  <si>
    <t>Wir konnten den Angreifer aussperren, bevor er unsere Daten zerstören konnte</t>
  </si>
  <si>
    <t>Wir konnten den Angreifer aussperren, bevor er unsere Daten exfiltrieren konnte</t>
  </si>
  <si>
    <t>Wie wirkt sich das auf das Risiko für betroffene Personen aus?</t>
  </si>
  <si>
    <t>Entdeckung des Vorfalls:</t>
  </si>
  <si>
    <t>Wie schlimm wären die Auswirkungen auf betroffene Personen?</t>
  </si>
  <si>
    <t>Wie wahrscheinlich ist dies für einen relevanten Teil dieser Personen?</t>
  </si>
  <si>
    <t>Beschränkte Folgen</t>
  </si>
  <si>
    <t>Erhebliche Folgen</t>
  </si>
  <si>
    <t>Schwerwiegende Folgen</t>
  </si>
  <si>
    <t>Geringfügige Folgen</t>
  </si>
  <si>
    <t>Erhöhte Wachsamkeit bei E-Mails und Kontaktaufnahmen Dritter</t>
  </si>
  <si>
    <t>Passwort im betroffenen System ändern</t>
  </si>
  <si>
    <t>Passwörter an anderen Orten ändern</t>
  </si>
  <si>
    <t>Neuer Reisepass oder neue Identitätskarte besorgen</t>
  </si>
  <si>
    <t>Neue Bank- oder Kreditkarte besorgen</t>
  </si>
  <si>
    <t>Dienst zur Internet-Überwachung (Reputation-Monitoring) einschalten</t>
  </si>
  <si>
    <t>Mitteilung an Dritte (z.B. Freundeskreis, Arbeitgeber, Banken)</t>
  </si>
  <si>
    <t>Erhöhte Wachsamkeit bei Bankkonten, Kreditkartenabrechnungen und dergleichen</t>
  </si>
  <si>
    <t>Verreisen</t>
  </si>
  <si>
    <t>Bestimmte Orte meiden</t>
  </si>
  <si>
    <t>Mandatierung eines Rechtsvertreters um gegen Fake-News oder Hate-Site vorzugehen</t>
  </si>
  <si>
    <t>Bank- und Kreditkarten-Herausgeber informieren (inkl. Kartensperrung)</t>
  </si>
  <si>
    <t>Lösegeld bezahlen</t>
  </si>
  <si>
    <t>Benutzerkonten sperren</t>
  </si>
  <si>
    <t>Zugriffe auf verdächtigte Aktivitäten überwachen</t>
  </si>
  <si>
    <t>Empfänger um Löschung/Rücksendung der Daten bitten</t>
  </si>
  <si>
    <t>Psychologische Unterstützung suchen, Care Team</t>
  </si>
  <si>
    <t>Betroffene Personen informieren</t>
  </si>
  <si>
    <t>Bei Provider des Angreifers intervenieren</t>
  </si>
  <si>
    <t>Hochschulen nach Artikel 2 Absatz 2 des Hochschulförderungs- und -koordinationsgesetzes vom 30. September 2011 (Bst. a)</t>
  </si>
  <si>
    <t>Bundes-, Kantons- und Gemeindebehörden sowie interkantonale, kantonale und interkommunale Organisationen, mit Ausnahme der Gruppe Verteidigung, wenn die Armee Assistenzdienst nach Artikel 67 oder Aktivdienst nach Artikel 76 des Militärgesetzes vom 3. Februar 1995 leistet (Bst. b)</t>
  </si>
  <si>
    <t>Organisationen mit öffentlich-rechtlichen Aufgaben in den Bereichen Sicherheit und Rettung, Trinkwasserversorgung, Abwasseraufbereitung und Abfallentsorgung (Bst. c)</t>
  </si>
  <si>
    <t>Unternehmen, die in den Bereichen Energieversorgung nach Artikel 6 Absatz 1 des Energiegesetzes vom 30. September 2016, Energiehandel, Energiemessung oder Energiesteuerung tätig sind, mit Ausnahme der Bewilligungsinhaber gemäss Kernenergiegesetz vom 21. März 2003, sofern ein Cyberangriff auf eine Kernanlage erfolgt (Bst. d)</t>
  </si>
  <si>
    <t>Unternehmen, die dem Bankengesetz vom 8. November 1934, dem Versicherungsaufsichtsgesetz vom 17. Dezember 2004 oder dem Finanzmarktinfrastrukturgesetz vom 19. Juni 2015 unterstehen (Bst. e)</t>
  </si>
  <si>
    <t>Gesundheitseinrichtungen, die auf der kantonalen Spitalliste nach Artikel 39 Absatz 1 Buchstabe e des Bundesgesetzes vom 18. März 1994 über die Krankenversicherung aufgeführt sind (Bst. f)</t>
  </si>
  <si>
    <t>Medizinische Laboratorien mit einer Bewilligung nach Artikel 16 Absatz 1 des Epidemiengesetzes vom 28. September 2012 (Bst. g)</t>
  </si>
  <si>
    <t>Unternehmen, die für die Herstellung, das Inverkehrbringen und die Einfuhr von Arzneimitteln eine Bewilligung nach dem Heilmittelgesetz vom 15. Dezember 2000 haben (Bst. h)</t>
  </si>
  <si>
    <t>Organisationen, die Leistungen zur Absicherung gegen die Folgen von Krankheit, Unfall, Arbeits- und Erwerbsunfähigkeit, Alter, Invalidität und Hilflosigkeit erbringen (Bst. i)</t>
  </si>
  <si>
    <t>Die Schweizerische Radio- und Fernsehgesellschaft (Bst. j)</t>
  </si>
  <si>
    <t>Nachrichtenagenturen von nationaler Bedeutung (Bst. k)</t>
  </si>
  <si>
    <t>Anbieterinnen von Postdiensten, die nach Artikel 4 Absatz 1 des Postgesetzes vom 17. Dezember 2010 bei der Postkommission registriert sind (Bst. l)</t>
  </si>
  <si>
    <t>Eisenbahnunternehmen nach Artikel 5 oder 8c des Eisenbahngesetzes vom 20. Dezember 1957 sowie Seilbahn-, Trolleybus-, Autobus- und Schifffahrtsunternehmen mit einer Konzession nach Artikel 6 des Personenbeförderungsgesetzes vom 20. März 2009 (Bst. m)</t>
  </si>
  <si>
    <t>Unternehmen der Zivilluftfahrt, die über eine Bewilligung des Bundesamtes für Zivilluftfahrt verfügen, sowie die Landesflughäfen gemäss Sachplan Infrastruktur der Luftfahrt (Bst. n)</t>
  </si>
  <si>
    <t>Unternehmen, die nach dem Seeschifffahrtsgesetz vom 23. September 1953 Güter auf dem Rhein befördern, sowie Unternehmen, welche die Registrierung, Ladung oder Löschung im Hafen Basel betreiben (Bst. o)</t>
  </si>
  <si>
    <t>Unternehmen, welche die Bevölkerung mit unentbehrlichen Gütern des täglichen Bedarfs versorgen und deren Ausfall oder Beeinträchtigung zu erheblichen Versorgungsengpässen führen würde (Bst. p)</t>
  </si>
  <si>
    <t>Anbieterinnen von Fernmeldediensten, die beim Bundesamt für Kommunikation nach Artikel 4 Absatz 1 FMG registriert sind (Bst. q)</t>
  </si>
  <si>
    <t>Registerbetreiberinnen und Registrare von Internet-Domains nach Artikel 28b FMG (Bst. r)</t>
  </si>
  <si>
    <t>Anbieterinnen und Betreiberinnen von Diensten und Infrastrukturen, die der Ausübung der politischen Rechte dienen (Bst. s)</t>
  </si>
  <si>
    <t>Anbieterinnen und Betreiberinnen von Cloudcomputing, Suchmaschinen, digitalen Sicherheits- und Vertrauensdiensten sowie Rechenzentren, sofern sie einen Sitz in der Schweiz haben (Bst. t)</t>
  </si>
  <si>
    <t>Herstellerinnen von Hard- oder Software, deren Produkte von kritischen Infrastrukturen genutzt werden, sofern die Hard- oder Software einen Fernwartungszugang hat oder zu einem der folgenden Zwecken eingesetzt wird: 1. Steuerung und Überwachung von betriebstechnischen Systemen und Prozessen, 2. Gewährleistung der öffentlichen Sicherheit (Bst. u)</t>
  </si>
  <si>
    <t>Keine Unterstellung</t>
  </si>
  <si>
    <t>Unterstellung aus anderem Grund</t>
  </si>
  <si>
    <t>Keine Unterstellung (aufgrund von Ausnahmeregelung)</t>
  </si>
  <si>
    <t>Wurde dieser Cybervorfall absichtlich ausgelöst (= Cyberangriff)?</t>
  </si>
  <si>
    <t>Geht es um Ereignis bei der Nutzung von IT, das dazu führt oder führte, dass die Vertraulichkeit, Verfügbarkeit oder Integrität von Informationen oder die Nachvollziehbarkeit ihrer Bearbeitung beeinträchtigt wurde oder ist (= Cybervorfall)?</t>
  </si>
  <si>
    <t>Hat sich der Cyberangriff in der Schweiz ausgewirkt oder könnte er dies noch?</t>
  </si>
  <si>
    <t>Gefährdet oder gefährdete der Cyberangriff die Funktionsfähigkeit der betroffenen kritischen Infrastruktur?</t>
  </si>
  <si>
    <t>Führt oder führte der Cyberangriff zu einer Manipulation oder einem Abfluss von Informationen?</t>
  </si>
  <si>
    <t>Blieb der Cyberangriff über einen längeren Zeitraum unentdeckt oder bestehen sogar Anzeichen dafür, dass er zur Vorbereitung weiterer Cyberangriffe ausfgeführt wurde?</t>
  </si>
  <si>
    <t>War oder ist der Cyberangriff mit Erpressung, Drohung oder Nötigung verbunden?</t>
  </si>
  <si>
    <t>Beurteilung:</t>
  </si>
  <si>
    <t>Keine Unterstellung (Ausnahme für kleine Energieorganisationen und Gasleitungsbetreiber)</t>
  </si>
  <si>
    <t>Keine Unterstellung (Ausnahme für kleine Transportunternehmen)</t>
  </si>
  <si>
    <t>Restrisiken aus Sicht der betroffenen Personen</t>
  </si>
  <si>
    <t>Fehlgeleitete E-Mail an vertrauenswürdigen Empfänger</t>
  </si>
  <si>
    <t>Einschränkung bisher zu weit gefasster Zugriffsrechte ohne Folgen</t>
  </si>
  <si>
    <t>Anderer Fall</t>
  </si>
  <si>
    <t>Beschreibung der Bagatelle</t>
  </si>
  <si>
    <t>Verlust eines Zutrittsbadges ohne erkennbare Folgen</t>
  </si>
  <si>
    <t>Versehentliches Ausdrucken eines Dokuments mit sensiblen Personendaten mit rascher Entfernung</t>
  </si>
  <si>
    <t>Kurzzeitige versehentliche Anzeige von Personendaten ohne Einsicht durch Unberechtigte</t>
  </si>
  <si>
    <t>Liegt eine nicht meldepflichtige Bagatelle vor?</t>
  </si>
  <si>
    <t>Geht es um eine nicht meldepflichtige Bagatelle?</t>
  </si>
  <si>
    <t>Es ist eine grosse Anzahl von Personen betroffen</t>
  </si>
  <si>
    <t>Wir wissen nicht, seit wann die Verletzung besteht</t>
  </si>
  <si>
    <t>Wie wirkt sich dies auf das Risiko für betroffene Personen aus?</t>
  </si>
  <si>
    <t>Senkt es</t>
  </si>
  <si>
    <t>Schliesst es aus</t>
  </si>
  <si>
    <t>Erhöht es</t>
  </si>
  <si>
    <t>Haben wir das
schon getan?</t>
  </si>
  <si>
    <t>Ist dieser Umstand
hier gegeben?</t>
  </si>
  <si>
    <t>Was wir nach der Verletzung getan haben oder noch tun könnten, um das Risiko für betroffene Personen zu senken oder auszuschliessen</t>
  </si>
  <si>
    <t>Umstände der Verletzung, die das Risiko für betroffene Personen erhöhen oder senken oder sonst relevant sein könnten</t>
  </si>
  <si>
    <t>Macht dies im
 konkreten Fall Sinn?</t>
  </si>
  <si>
    <t>Ja, wissen sie schon</t>
  </si>
  <si>
    <t>Wie wahrscheinlich ist dieses Szenario im vorliegenden Fall?</t>
  </si>
  <si>
    <t>Was betroffene Personen zum eigenen Schutz zusätzlich tun könnten, falls sie informiert sind</t>
  </si>
  <si>
    <t>Allfällige weitere Stelle, an die zu melden ist:</t>
  </si>
  <si>
    <t>Meldeportal EDÖB</t>
  </si>
  <si>
    <t>Meldeseite BACS</t>
  </si>
  <si>
    <t>Hinweise EDSA</t>
  </si>
  <si>
    <t>Art. 15 VDSG</t>
  </si>
  <si>
    <t>Information an betroffene Personen nach Art. 24 CH DSG:</t>
  </si>
  <si>
    <t>Information an betroffene Personen nach Art. 34 DSGVO:</t>
  </si>
  <si>
    <t>Art. 24 DSG</t>
  </si>
  <si>
    <t>DSGVO</t>
  </si>
  <si>
    <t>ISG</t>
  </si>
  <si>
    <t>Weitere an der Beurteilung beteiligte Personen:</t>
  </si>
  <si>
    <t xml:space="preserve">Datum, Zeit:  </t>
  </si>
  <si>
    <t>Wurden Informationen verloren, gelöscht oder vernichtet?</t>
  </si>
  <si>
    <t>Wurden Informationen verändert?</t>
  </si>
  <si>
    <t>Wurden Informationen Unbefugten offengelegt oder zugänglich gemacht?</t>
  </si>
  <si>
    <t>Handelt es sich bei diesen Informationen (auch) um personenbezogene Daten?</t>
  </si>
  <si>
    <t>Die Daten werden für Spam-Mails an die betroffenen Personen verwendet.</t>
  </si>
  <si>
    <t>Die Daten werden für kommerzielle Zwecke genutzt (z.B. gezieltere Werbung), die sonst nicht erlaubt wären.</t>
  </si>
  <si>
    <t>Die betroffenen Personen verlieren Zeit, weil sie sich mit den Folgen der Verletzung (z.B. Schutzmassnahmen) auseinandersetzen müssen.</t>
  </si>
  <si>
    <t>Die Daten werden für Phishing-Attacken auf die betroffenen Personen verwendet.</t>
  </si>
  <si>
    <t>Die Daten werden für andere Betrugsversuche gegen die betroffenen Personen verwendet (z.B. Enkeltrick, falsche Polizisten).</t>
  </si>
  <si>
    <t>Es kommt zu einem Verkauf der Daten im Darknet, was die betroffenen Personen psychologisch belastet.</t>
  </si>
  <si>
    <t>Die betroffenen Personen leiden unter dem Gedanken, dass ihre Daten in fremde Hände gelangt sind.</t>
  </si>
  <si>
    <t>Die Verletzung wird genutzt, um Konten der betroffenen Personen auf der Plattform des Verantwortlichen zu übernehmen.</t>
  </si>
  <si>
    <t>Es werden aufgrund der Verletzung Konten der betroffenen Personen an anderen Orten übernommen.</t>
  </si>
  <si>
    <t>Aufgrund der Verletzung gelingt ein Zugriff auf Bankkonten oder andere Vermögenswerte der betroffenen Personen.</t>
  </si>
  <si>
    <t>Kredit- oder Debitkarten werden gesperrt und müssen ggf. ersetzt werden.</t>
  </si>
  <si>
    <t>Es kommt aufgrund der Verletzung zu einem Bezug von Leistungen auf Kosten der betroffenen Personen (Identitätsdiebstahl).</t>
  </si>
  <si>
    <t>Die Daten werden sonst für Betrugsversuche gegenüber Dritten benutzt (Identitätsdiebstahl).</t>
  </si>
  <si>
    <t>Es werden mit den Daten andere Straftaten im Namen der betroffenen Personen verübt (Identitätsdiebstahl).</t>
  </si>
  <si>
    <t>Die betroffenen Personen geraten aufgrund der Verletzung in ein Strafverfahren.</t>
  </si>
  <si>
    <t>Die betroffenen Personen geraten aufgrund der Verletzung in ein anderes Behördenverfahren.</t>
  </si>
  <si>
    <t>Die Verletzung führt zu Cybermobbing oder Stalking.</t>
  </si>
  <si>
    <t>Die Verletzung führt zu einer Erpressung oder Nötigung.</t>
  </si>
  <si>
    <t>Es werden rufschädigende Informationen über die betroffenen Personen veröffentlicht.</t>
  </si>
  <si>
    <t>Die betroffenen Personen verlieren aufgrund der Verletzung ihre Wohnung.</t>
  </si>
  <si>
    <t>Die betroffenen Personen haben aufgrund der Verletzung Schwierigkeiten, eine neue Wohnung zu finden.</t>
  </si>
  <si>
    <t>Die betroffenen Personen verlieren aufgrund der Verletzung ihre Stelle.</t>
  </si>
  <si>
    <t>Die betroffenen Personen haben aufgrund der Verletzung Schwierigkeiten, eine neue Stelle zu finden.</t>
  </si>
  <si>
    <t>Es kommt aufgrund der Verletzung zu einer Trennung, Scheidung oder anderen Beeinträchtigung der familiären Bindung.</t>
  </si>
  <si>
    <t>Die Verletzung beeinträchtigt oder verhindert die ordnungsgemässe Versorgung der betroffenen Personen.</t>
  </si>
  <si>
    <t>Die Gesundheits- und Lebensversorgung der betroffenen Personen ist aufgrund der Verletzung beeinträchtigt oder verhindert.</t>
  </si>
  <si>
    <t>Die Verletzung dient einer Entführung oder einem Attentat.</t>
  </si>
  <si>
    <t>Es sind besonders vulnerable Personen betroffen</t>
  </si>
  <si>
    <t xml:space="preserve">    * Zum Beispiel welche der Personen das betrifft, warum bereits gegeben oder was nötig wäre.</t>
  </si>
  <si>
    <t>Klassifikation nach Art. 74b CH ISG:</t>
  </si>
  <si>
    <t>Keine Unterstellung: Einrichtungen nach Anhang I oder II (EU) 2022/2555 der öffentlichen Verwaltung auf lokaler Ebene (ausser wenn vom Mitgliedstaat vorgesehen)</t>
  </si>
  <si>
    <t>Keine Unterstellung: Bildungseinrichtungen (ausser wenn vom Mitgliedsstaat vorgesehen)</t>
  </si>
  <si>
    <t>Keine Unterstellung: Einrichtungen nach Anhang I oder II (EU) 2022/2555 der öffentlichen Verwaltung, in den Bereichen nationale Sicherheit, öffentliche Sicherheit, Verteidigung oder Strafverfolgung</t>
  </si>
  <si>
    <t>Anbieter von Vertrauensdiensten</t>
  </si>
  <si>
    <t>Einrichtung nach Anhang I oder II (EU) 2022/2555, die der einzige Anbieter im Mitgliedstaat ist</t>
  </si>
  <si>
    <t>Abwasser: Unternehmen, die Abwasser entsorgen, sammeln oder behandeln (mit mind. 50 Mitarbeitern und einem Umsatz bzw. einer Bilanzsumme von 10 Mio. EUR)</t>
  </si>
  <si>
    <t>Anbieter öffentlicher elektronischen Kommunikationsnetze oder Anbieter öffentlich zugänglicher elektronischen Kommunikationsdienste</t>
  </si>
  <si>
    <t>Anbieter und Verwalter von IKT-Diensten (mit mind. 50 Mitarbeitern und einem Umsatz bzw. einer Bilanzsumme von 10 Mio. EUR)</t>
  </si>
  <si>
    <t>Anbieter von Post- und Kurierdiensten (mit mind. 50 Mitarbeitern und einem Umsatz bzw. einer Bilanzsumme von 10 Mio. EUR)</t>
  </si>
  <si>
    <t>Chemie: Unternehmen, die Chemikalien herstellen, produzieren oder vertreiben (mit mind. 50 Mitarbeitern &amp; einem Umsatz bzw. einer Bilanzsumme von mind. EUR 10 Mio)</t>
  </si>
  <si>
    <t>Energie: Unternehmen in den Breichen Elekrizität, Fern- und Kältewärme, Erdgas, Erdöl und Wasserstoff (mit mind. 50 Mitarbeitern &amp; einem Umsatz bzw. einer Bilanzsumme von mind. EUR 10 Mio)</t>
  </si>
  <si>
    <t>Finanzmarktinfrastrukturen: Betreiber von Handelsplätzen und zentralen Gegenparteien (mit mind. 50 Mitarbeitern &amp; einem Umsatz bzw. einer Bilanzsumme von mind. EUR 10 Mio)</t>
  </si>
  <si>
    <t>Forschungseinrichtungen (mit mind. 50 Mitarbeitern &amp; einem Umsatz bzw. einer Bilanzsumme von mind. EUR 10 Mio)</t>
  </si>
  <si>
    <t>Gesundheitswesen: Forscher und Entwickler von Arzneimitteln (mit mind. 50 Mitarbeitern &amp; einem Umsatzbzw. einer Bilanzsumme von mind. EUR 10 Mio)</t>
  </si>
  <si>
    <t>Gesundheitswesen: Gesundheitsdienstleister nach Art. 3 lit. g der RL 2011/24/EU und EU-Referenzlaboratorien nach Art. 15 der Verordnung (EU) 2022/2371 (mit mind. 50 Mitarbeitern &amp; einem Umsatz bzw. einer Bilanzsumme von mind. EUR 10 Mio)</t>
  </si>
  <si>
    <t>Kreditinstitute (mit mind. 50 Mitarbeitern &amp; einem Umsatz bzw. einer Bilanzsumme von mind. EUR 10 Mio)</t>
  </si>
  <si>
    <t>Lebensmittelunternehmen, die im Grosshandel, in der industriellen Produktion oder Verarbeitung von Lebensmitteln tätig sind (mit mind. 50 Mitarbeitern &amp; einem Umsatz bzw. einer Bilanzsumme von mind. EUR 10 Mio)</t>
  </si>
  <si>
    <t>Öffentliche Verwaltung: Anbieter und Verwalter von Sicherheitsdiensten (mit mind. 50 Mitarbeitern &amp; einem Umsatz bzw. einer Bilanzsumme von mind. EUR 10 Mio)</t>
  </si>
  <si>
    <t>Transport: Unternehmen in den Bereichen Luftverkehr, Schienenverkehr, Schifffahrt und Strassenverkehr (mit mind. 50 Mitarbeitern &amp; einem Umsatz bzw. einer Bilanzsumme von mind. EUR 10 Mio)</t>
  </si>
  <si>
    <t>Trinkwasserlieferanten (mit mind. 50 Mitarbeitern &amp; einem Umsatz bzw. einer Bilanzsumme von mind. EUR 10 Mio)</t>
  </si>
  <si>
    <t>Verarbeitendes Gewerbe/Herstellung von Waren: Hersteller von Medizinprodukten, pharmazeutischen Erzeugnissen und In-Vitro-Diagnostika sowie Maschinen, Fahrzeugen, optische Erzeugnisse und elektrischen/elektronischen Geräten nach NACE Rev. 2 (mit mind. 50 Mitarbeitern &amp; einem Umsatz bzw. einer Bilanzsumme von mind. EUR 10 Mio)</t>
  </si>
  <si>
    <t>Weltraum: Unternehmen im Bereich der Bodeninfrastruktur (mit mind. 50 Mitarbeitern &amp; einem Umsatz bzw. einer Bilanzsumme von mind. EUR 10 Mio)</t>
  </si>
  <si>
    <t>NIS2</t>
  </si>
  <si>
    <t>Keine Unterstellung: Einrichtungen nach Anhang I oder II (EU) 2022/2555, die die Mitgliedstaaten gemäss Art. 2 Absatz 4 der Verordnung (EU) 2022/2554 vom Anwendungsbereich der genannten Verordnung ausgenommen haben</t>
  </si>
  <si>
    <t>Einrichtung nach Anhang I oder II (EU) 2022/2555 der öffentlichen Verwaltung oder der Zentralregierung</t>
  </si>
  <si>
    <t>Einrichtung nach Anhang I oder II (EU) 2022/2555, die von einem Mitgliedstaat als kritisch eingestuft wurde</t>
  </si>
  <si>
    <t>Einrichtung nach Anhang I oder II (EU) 2022/2555, die kritische Tätigkeiten ausübt, Auswirkungen auf die öffentliche Ordnung nimmt oder wenn beim Ausfall dieser Dienste Systemrisiken sowie grenzüberschreitende Auswirkungen bestehen</t>
  </si>
  <si>
    <t>Meldepflicht nach Art. 74a ff. CH ISG</t>
  </si>
  <si>
    <t>Liegt ein Ereignis vor, das die Verfügbarkeit, Authentizität, Integrität oder Vertraulichkeit gespeicherter, übermittelter oder verarbeiteter Daten oder der Dienste, die über Netz- und Informationssysteme angeboten werden bzw. zugänglich sind, beeinträchtigt? (= Sicherheitsvorfall)</t>
  </si>
  <si>
    <t>Hat oder kann der Sicherheitsvorfall andere natürliche oder juristische Personen durch erhebliche materielle oder immaterielle Schäden beeeinträchtigt bzw. kann er sie in dieser Weise beeinträchtigen (Art. 23 Abs. 3 Bst. b) NIS-2)? (= erheblicher Sicherheitsvorfall)</t>
  </si>
  <si>
    <t>Hat der Sicherheitsvorfall schwerwiegende Betriebsstörungen der Dienste oder finanzielle Verluste für die betreffende Einrichtung verursacht oder kann er dies verursachen (Art. 23 Abs. 3 Bst. a NIS-2)? (= erheblicher Sicherheitsvorfall)</t>
  </si>
  <si>
    <t>Meldepflicht nach Art. 23 EU NIS-2:</t>
  </si>
  <si>
    <t>Meldepflicht nach Art. 74a ff. CH ISG:</t>
  </si>
  <si>
    <t>Klassifikation nach EU NIS-2 (Art. 2, Art. 26, Anhang I &amp; II):</t>
  </si>
  <si>
    <r>
      <rPr>
        <b/>
        <sz val="9"/>
        <rFont val="Calibri"/>
        <family val="2"/>
        <scheme val="minor"/>
      </rPr>
      <t>Hinweis:</t>
    </r>
    <r>
      <rPr>
        <sz val="9"/>
        <rFont val="Calibri"/>
        <family val="2"/>
        <scheme val="minor"/>
      </rPr>
      <t xml:space="preserve"> Dieses Formular dient zur Dokumentation und Beurteilung von möglichen Verletzungen der Datensicherheit durch verantwortliche Stellen. Es ist dabei nicht ungewöhnlich, dass es nicht von Anfang an vollständig ausgefüllt werden kann. Kommen neue Fakten ans Licht, sollte eine jeweils neue Version erstellt werden (die bisherige Beurteilung ist aus Gründen der Dokumentation aufzubewahren; hierzu kann das bestehende Arbeitsblatt in ein neues Arbeitsblatt kopiert und mit einem neuen Datum- und Zeithinweis versehen werden). Dieses Formular ist </t>
    </r>
    <r>
      <rPr>
        <b/>
        <sz val="9"/>
        <rFont val="Calibri"/>
        <family val="2"/>
        <scheme val="minor"/>
      </rPr>
      <t>nicht für Auftragsbearbeiter</t>
    </r>
    <r>
      <rPr>
        <sz val="9"/>
        <rFont val="Calibri"/>
        <family val="2"/>
        <scheme val="minor"/>
      </rPr>
      <t xml:space="preserve"> gedacht. Ferner ist zu beachten, dass Risikobeurteilungen nicht Aufgabe der Datenschutzstelle, sondern der intern für die jeweils betroffene Datenbearbeitungsaktivität verantwortlichen Person ist.</t>
    </r>
  </si>
  <si>
    <t>Die Daten sind im Darknet gefunden worden</t>
  </si>
  <si>
    <t>Am Vorfall selbst Beteiligte (z.B. Auftragsbearbeiter):</t>
  </si>
  <si>
    <t>Durchsetzung von 2FA</t>
  </si>
  <si>
    <t>Alle exponierten Systeme sind mit 2FA gesichert</t>
  </si>
  <si>
    <t>Bereichs- oder Prozessverantwortlicher intern:</t>
  </si>
  <si>
    <t>Davon gelten als personenbezogene Daten:</t>
  </si>
  <si>
    <t>Davon sind besonders schützenswert/besondere Kategorien:</t>
  </si>
  <si>
    <t>Die Daten auf den Datenträgern lagen in einem proprietären Format vor und konnten/können daher nur mit speziellen Fachkenntnissen entschlüsselt und einer Person zugeordnet werden</t>
  </si>
  <si>
    <t>Protokolle, Logs oder dergleichen auswerten</t>
  </si>
  <si>
    <t>Es sind aus anderen Gründen besonders heikle Daten</t>
  </si>
  <si>
    <t>Strafverfolgungsbehörden einschalten</t>
  </si>
  <si>
    <t>Meldepflicht nach Art. 23 EU NIS-2</t>
  </si>
  <si>
    <t>Wer intern sonst noch davon weiss:</t>
  </si>
  <si>
    <r>
      <t xml:space="preserve">Audit Trail, Bemerkungen, Follow-ups
</t>
    </r>
    <r>
      <rPr>
        <b/>
        <sz val="8"/>
        <color theme="2" tint="-0.499984740745262"/>
        <rFont val="Calibri"/>
        <family val="2"/>
        <scheme val="minor"/>
      </rPr>
      <t>(hier Quellen, Anpassungen, Aufgaben etc. eintragen)</t>
    </r>
  </si>
  <si>
    <t>Digitale Infrastruktur: Anbieter und Betreiber von Cloud-Computing-Diensten, Rechenzentrumsdiensten, TLD-Namenregister, Inhaltszustellnetzen, Internet-Knoten sowie DNS-Diensteanbieter, ausgenommen Betreiber von Root-Namenservern (mit mind. 50 Mitarbeitern &amp; einem Umsatzbzw. einer Bilanzsumme von mind. EUR 10 Mio)</t>
  </si>
  <si>
    <t>Namenregister der Domäne oberster Stufe, Domänennamensystem-Diensteanbieter sowie Einrichtungen, die Domänennamenregistrierungsdienste erbringen</t>
  </si>
  <si>
    <t xml:space="preserve">               </t>
  </si>
  <si>
    <t>Abfall: Unternehmen der Abfallbewirtschaftung als Hauptwirtschaftstätigkeit (mit mind. 50 Mitarbeitern und einem Umsatz bzw. einer Bilanzsumme von 10 Mio. EUR)</t>
  </si>
  <si>
    <t>Digitale Dienste: Anbieter von Online-Marktplätzen, Online-Suchmaschinen und Plattformen für soziale Netzwerke (mit mind. 50 Mitarbeitern &amp; einem Umsatz bzw. einer Bilanzsumme von mind. EUR 10 Mio)</t>
  </si>
  <si>
    <t>8.10</t>
  </si>
  <si>
    <t>8.</t>
  </si>
  <si>
    <t>7.</t>
  </si>
  <si>
    <t>6.</t>
  </si>
  <si>
    <t>5.10</t>
  </si>
  <si>
    <t>5.</t>
  </si>
  <si>
    <t>5.20</t>
  </si>
  <si>
    <t>5.30</t>
  </si>
  <si>
    <t>4.50</t>
  </si>
  <si>
    <t>4.40</t>
  </si>
  <si>
    <t>4.30</t>
  </si>
  <si>
    <t>4.20</t>
  </si>
  <si>
    <t>4.10</t>
  </si>
  <si>
    <t>4.</t>
  </si>
  <si>
    <t>3.</t>
  </si>
  <si>
    <t>2.</t>
  </si>
  <si>
    <t>1.10</t>
  </si>
  <si>
    <t>1.</t>
  </si>
  <si>
    <t>Nächste geplanten Schritte (falls anwendbar):</t>
  </si>
  <si>
    <r>
      <t xml:space="preserve">Bagatellfälle
</t>
    </r>
    <r>
      <rPr>
        <b/>
        <sz val="8"/>
        <color theme="2" tint="-0.499984740745262"/>
        <rFont val="Calibri"/>
        <family val="2"/>
        <scheme val="minor"/>
      </rPr>
      <t>(Anpassung nur durch die Datenschutzstelle; zur Anpassung Blattschutz aufheben)</t>
    </r>
  </si>
  <si>
    <t>Entwurf zur Besprechung an der 1. Fachsitzung des VUD</t>
  </si>
  <si>
    <t>Entwurf basierend auf Inputs der 1. Fachsitzung des VUD</t>
  </si>
  <si>
    <t>Finalisierung des ersten Entwurfs zur Publikation</t>
  </si>
  <si>
    <r>
      <t xml:space="preserve">Autor: David Rosenthal (david.rosenthal@vischer.com). Ein Projekt des Vereins Unternehmens-Datenschutz (www.vud.ch). An der Erstellung dieses Meldeformulars haben zahlreiche Mitglieder des VUD und weitere Personen mitgewirkt, so namentlich Maria Winkler, Kerstin Zwikirsch, David Vasella und Sefora Pileggi. Ihnen sei allen gedankt! Fehler und Bemerkungen können gesandt werden an den Autor. Alle Rechte vorbehalten. Für den Inhalt und die Funktion wird keine Gewähr übernommen; die Nutzung erfolgt auf eigene Gefahr. Dies ist keine und ersetzt keine Rechtsberatung. Das Formular kann unter der CreativeCommons-Lizenz CC BY-SA 4.0 genutzt werden. </t>
    </r>
    <r>
      <rPr>
        <b/>
        <sz val="9"/>
        <color theme="1"/>
        <rFont val="Calibri"/>
        <family val="2"/>
        <scheme val="minor"/>
      </rPr>
      <t>Download: www.vud.ch/breach</t>
    </r>
  </si>
  <si>
    <t>A large number of people are affected</t>
  </si>
  <si>
    <t>All exposed systems are secured with 2FA</t>
  </si>
  <si>
    <t>Ask the recipient to delete/return the data</t>
  </si>
  <si>
    <t>Inform employees</t>
  </si>
  <si>
    <t>Inform business customers</t>
  </si>
  <si>
    <t>Inform affected persons</t>
  </si>
  <si>
    <t>Pay ransom</t>
  </si>
  <si>
    <t>Enforcement of 2FA</t>
  </si>
  <si>
    <t>Change passwords in other places</t>
  </si>
  <si>
    <t>Avoid certain places</t>
  </si>
  <si>
    <t>Mandating a legal representative to take action against fake news or hate sites</t>
  </si>
  <si>
    <t>Documentation and Assessment of Data Security Breaches</t>
  </si>
  <si>
    <t>Company (Controller):</t>
  </si>
  <si>
    <t>Misrouted email to trusted recipient</t>
  </si>
  <si>
    <t>Other persons involved in the assessment:</t>
  </si>
  <si>
    <t>Loss of an access badge without noticeable consequences</t>
  </si>
  <si>
    <t>Who else internally knows about it:</t>
  </si>
  <si>
    <t>Classification according to EU NIS-2 (Art. 2, Art. 26, Annex I &amp; II):</t>
  </si>
  <si>
    <t>Test data with pseudonymized information accidentally loaded into the production environment, but immediately removed</t>
  </si>
  <si>
    <t>Status of this assessment:</t>
  </si>
  <si>
    <t>Date, Time:</t>
  </si>
  <si>
    <t>Next planned steps (if applicable):</t>
  </si>
  <si>
    <t>In progress</t>
  </si>
  <si>
    <t>Description of the incident</t>
  </si>
  <si>
    <t>1.01</t>
  </si>
  <si>
    <t>What happened:</t>
  </si>
  <si>
    <t>1.02</t>
  </si>
  <si>
    <t>1.03</t>
  </si>
  <si>
    <t>1.04</t>
  </si>
  <si>
    <t>1.05</t>
  </si>
  <si>
    <t>Categories of affected persons:</t>
  </si>
  <si>
    <t>1.06</t>
  </si>
  <si>
    <t>Number of affected data and/or persons:</t>
  </si>
  <si>
    <t>1.07</t>
  </si>
  <si>
    <t>1.08</t>
  </si>
  <si>
    <t>1.09</t>
  </si>
  <si>
    <t>1.11</t>
  </si>
  <si>
    <t>Further remarks:</t>
  </si>
  <si>
    <t>Is there a data security breach?</t>
  </si>
  <si>
    <t>Choice</t>
  </si>
  <si>
    <t>2.01</t>
  </si>
  <si>
    <t>2.02</t>
  </si>
  <si>
    <t>2.03</t>
  </si>
  <si>
    <t>2.04</t>
  </si>
  <si>
    <t>2.05</t>
  </si>
  <si>
    <t>2.06</t>
  </si>
  <si>
    <t>Increases it</t>
  </si>
  <si>
    <t>Remarks</t>
  </si>
  <si>
    <t>4.01</t>
  </si>
  <si>
    <t>4.02</t>
  </si>
  <si>
    <t>4.03</t>
  </si>
  <si>
    <t>4.04</t>
  </si>
  <si>
    <t>4.05</t>
  </si>
  <si>
    <t>4.06</t>
  </si>
  <si>
    <t>4.07</t>
  </si>
  <si>
    <t>4.08</t>
  </si>
  <si>
    <t>4.09</t>
  </si>
  <si>
    <t>4.11</t>
  </si>
  <si>
    <t>4.12</t>
  </si>
  <si>
    <t>4.13</t>
  </si>
  <si>
    <t>4.14</t>
  </si>
  <si>
    <t>4.15</t>
  </si>
  <si>
    <t>4.16</t>
  </si>
  <si>
    <t>4.17</t>
  </si>
  <si>
    <t>4.18</t>
  </si>
  <si>
    <t>4.19</t>
  </si>
  <si>
    <t>Unclear</t>
  </si>
  <si>
    <t>Yes</t>
  </si>
  <si>
    <t>No</t>
  </si>
  <si>
    <t>Still to do</t>
  </si>
  <si>
    <t>Have we already done that?</t>
  </si>
  <si>
    <t>4.21</t>
  </si>
  <si>
    <t>Involve law enforcement authorities</t>
  </si>
  <si>
    <t>4.22</t>
  </si>
  <si>
    <t>4.23</t>
  </si>
  <si>
    <t>4.24</t>
  </si>
  <si>
    <t>4.25</t>
  </si>
  <si>
    <t>(select)</t>
  </si>
  <si>
    <t>4.26</t>
  </si>
  <si>
    <t>4.27</t>
  </si>
  <si>
    <t>4.28</t>
  </si>
  <si>
    <t>4.29</t>
  </si>
  <si>
    <t>4.31</t>
  </si>
  <si>
    <t>4.32</t>
  </si>
  <si>
    <t>4.33</t>
  </si>
  <si>
    <t>4.34</t>
  </si>
  <si>
    <t>4.35</t>
  </si>
  <si>
    <t>4.36</t>
  </si>
  <si>
    <t>4.37</t>
  </si>
  <si>
    <t>4.38</t>
  </si>
  <si>
    <t>4.39</t>
  </si>
  <si>
    <t>4.41</t>
  </si>
  <si>
    <t>4.42</t>
  </si>
  <si>
    <t>4.43</t>
  </si>
  <si>
    <t>4.44</t>
  </si>
  <si>
    <t>Obtain a new passport or new identity card</t>
  </si>
  <si>
    <t>4.45</t>
  </si>
  <si>
    <t>Obtain a new bank or credit card</t>
  </si>
  <si>
    <t>4.46</t>
  </si>
  <si>
    <t>4.47</t>
  </si>
  <si>
    <t>4.48</t>
  </si>
  <si>
    <t>4.49</t>
  </si>
  <si>
    <t>4.51</t>
  </si>
  <si>
    <t>4.52</t>
  </si>
  <si>
    <t>4.53</t>
  </si>
  <si>
    <t>4.54</t>
  </si>
  <si>
    <t>4.55</t>
  </si>
  <si>
    <t>4.56</t>
  </si>
  <si>
    <t>4.57</t>
  </si>
  <si>
    <t>4.58</t>
  </si>
  <si>
    <t>4.59</t>
  </si>
  <si>
    <t>Residual risks from the perspective of the affected persons</t>
  </si>
  <si>
    <t>Risk</t>
  </si>
  <si>
    <t>5.01</t>
  </si>
  <si>
    <t>5.02</t>
  </si>
  <si>
    <t>5.03</t>
  </si>
  <si>
    <t>5.04</t>
  </si>
  <si>
    <t>5.05</t>
  </si>
  <si>
    <t>5.06</t>
  </si>
  <si>
    <t>5.07</t>
  </si>
  <si>
    <t>5.08</t>
  </si>
  <si>
    <t>5.09</t>
  </si>
  <si>
    <t>5.11</t>
  </si>
  <si>
    <t>5.12</t>
  </si>
  <si>
    <t>5.13</t>
  </si>
  <si>
    <t>5.14</t>
  </si>
  <si>
    <t>5.15</t>
  </si>
  <si>
    <t>5.16</t>
  </si>
  <si>
    <t>5.17</t>
  </si>
  <si>
    <t>5.18</t>
  </si>
  <si>
    <t>5.19</t>
  </si>
  <si>
    <t>5.21</t>
  </si>
  <si>
    <t>5.22</t>
  </si>
  <si>
    <t>5.23</t>
  </si>
  <si>
    <t>5.24</t>
  </si>
  <si>
    <t>5.25</t>
  </si>
  <si>
    <t>5.26</t>
  </si>
  <si>
    <t>5.27</t>
  </si>
  <si>
    <t>5.28</t>
  </si>
  <si>
    <t>5.29</t>
  </si>
  <si>
    <t>5.31</t>
  </si>
  <si>
    <t>5.32</t>
  </si>
  <si>
    <t>5.33</t>
  </si>
  <si>
    <t>5.34</t>
  </si>
  <si>
    <t>5.35</t>
  </si>
  <si>
    <t>5.36</t>
  </si>
  <si>
    <t>5.37</t>
  </si>
  <si>
    <t>5.38</t>
  </si>
  <si>
    <t>5.39</t>
  </si>
  <si>
    <t>Scales for Risk Assessment:</t>
  </si>
  <si>
    <t>Unlikely</t>
  </si>
  <si>
    <t>Possible</t>
  </si>
  <si>
    <t>Almost certain</t>
  </si>
  <si>
    <t>Medium</t>
  </si>
  <si>
    <t>High</t>
  </si>
  <si>
    <t>Reporting obligation under Art. 23 EU NIS-2</t>
  </si>
  <si>
    <t>Assessment:</t>
  </si>
  <si>
    <t>Do high risks exist for affected persons?</t>
  </si>
  <si>
    <t>Decision</t>
  </si>
  <si>
    <t>GDPR</t>
  </si>
  <si>
    <t>Author: David Rosenthal (david.rosenthal@vischer.com). A project of the Association for Corporate Data Protection (www.vud.ch). Numerous members of the VUD and other individuals contributed to the creation of this reporting form, including Maria Winkler, Kerstin Zwikirsch, David Vasella, and Sefora Pileggi. Thanks to all of them! Errors and comments can be sent to the author. All rights reserved. No warranty is given for the content and functionality; use is at your own risk. This is not and does not replace legal advice. The form can be used under the Creative Commons license CC BY-SA 4.0. Download: www.vud.ch/breach</t>
  </si>
  <si>
    <t>Credit institutions (with at least 50 employees &amp; a turnover or balance sheet total of at least EUR 10 million)</t>
  </si>
  <si>
    <t>Other case</t>
  </si>
  <si>
    <t>Was information lost, deleted, or destroyed?</t>
  </si>
  <si>
    <t>Was information changed?</t>
  </si>
  <si>
    <t>Was information disclosed or made accessible to unauthorized persons?</t>
  </si>
  <si>
    <t>It was a wilful attack with the aim of sabotaging us</t>
  </si>
  <si>
    <t>It was the work of a professional who presumably pursued financial goals with it</t>
  </si>
  <si>
    <t>We were able to lock out the attacker before he could exfiltrate our data</t>
  </si>
  <si>
    <t>We were able to lock out the attacker before he could destroy our data</t>
  </si>
  <si>
    <t>Particularly vulnerable people are affected</t>
  </si>
  <si>
    <t>The data was found on the Darknet</t>
  </si>
  <si>
    <t>Circumstances of the breach that may increase or decrease the risk to affected individuals or otherwise be relevant</t>
  </si>
  <si>
    <t>What affected persons can do for their own protection if they are informed</t>
  </si>
  <si>
    <t>Remarks*</t>
  </si>
  <si>
    <t>Credit or debit cards will be blocked and may have to be replaced.</t>
  </si>
  <si>
    <t>The violation leads to cyberbullying or stalking.</t>
  </si>
  <si>
    <t>The violation leads to extortion or coercion.</t>
  </si>
  <si>
    <t>Minor consequences</t>
  </si>
  <si>
    <t>Hard to assume</t>
  </si>
  <si>
    <t>Limited consequences</t>
  </si>
  <si>
    <t>Significant consequences</t>
  </si>
  <si>
    <t>Serious consequences</t>
  </si>
  <si>
    <t>Is it an event in the use of IT that leads or led to the confidentiality, availability or integrity of information or the traceability of its processing being or having been compromised (= cyber incident)?</t>
  </si>
  <si>
    <t>Was this cyber incident deliberately triggered (= cyber attack)?</t>
  </si>
  <si>
    <t>Has the cyberattack had an impact in Switzerland or could it still have an impact?</t>
  </si>
  <si>
    <t>Does or did the cyberattack jeopardise the functionality of the critical infrastructure affected?</t>
  </si>
  <si>
    <t>Was or is the cyberattack linked to blackmail, threats or coercion?</t>
  </si>
  <si>
    <t>Reporting portal FDPIC</t>
  </si>
  <si>
    <t>Chemicals: Companies that manufacture, produce or distribute chemicals (with at least 50 employees &amp; a turnover or balance sheet total of at least EUR 10 million)</t>
  </si>
  <si>
    <t>Digital services: Providers of online marketplaces, online search engines and platforms for social networks (with at least 50 employees &amp; a turnover or balance sheet total of at least EUR 10 million)</t>
  </si>
  <si>
    <t>Digital infrastructure: providers and operators of cloud computing services, data centre services, TLD name registries, content delivery networks, Internet Exchange Points and DNS service providers, excluding operators of root name servers (with at least 50 employees &amp; a turnover or balance sheet total of at least EUR 10 million)</t>
  </si>
  <si>
    <t>Research organisations (with at least 50 employees &amp; a turnover or balance sheet total of at least EUR 10 million)</t>
  </si>
  <si>
    <t>Healthcare sector: Researchers and developers of pharmaceuticals (with at least 50 employees &amp; a turnover or balance sheet total of at least EUR 10 million)</t>
  </si>
  <si>
    <t>Food companies that are active in the wholesale trade, industrial production or processing of food (with at least 50 employees &amp; a turnover or balance sheet total of at least EUR 10 million)</t>
  </si>
  <si>
    <t>Public administration: providers and administrators of security services (with at least 50 employees &amp; a turnover or balance sheet total of at least EUR 10 million)</t>
  </si>
  <si>
    <t>Manufacturing/production of goods: Manufacturers of medical devices, pharmaceutical products and in-vitro diagnostics as well as machinery, vehicles, optical products and electrical/electronic equipment according to NACE Rev. 2 (with at least 50 employees &amp; a turnover or balance sheet total of at least EUR 10 million)</t>
  </si>
  <si>
    <t>Top-level domain name registries, domain name system service providers and organisations providing domain name registration services</t>
  </si>
  <si>
    <t>Entities listed in Annex I or II (EU) 2022/2555 that performs critical activities, has an impact on public order or where there are systemic risks and cross-border effects in the event of failure of these services</t>
  </si>
  <si>
    <t>Universities in accordance with Article 2 paragraph 2 of the University Funding and Coordination Act of 30 September 2011 (letter a)</t>
  </si>
  <si>
    <t>Federal, cantonal and communal authorities as well as intercantonal, cantonal and intercommunal organisations, with the exception of the Defence Group, if the Armed Forces perform assistance service in accordance with Article 67 or active service in accordance with Article 76 of the Military Act of 3 February 1995 (letter b)</t>
  </si>
  <si>
    <t>Organisations with public-law tasks in the areas of safety and rescue, drinking water supply, wastewater treatment and waste disposal (letter c)</t>
  </si>
  <si>
    <t>Companies that are active in the areas of energy supply in accordance with Article 6 paragraph 1 of the Energy Act of 30 September 2016, energy trading, energy measurement or energy control, with the exception of licence holders in accordance with the Nuclear Energy Act of 21 March 2003, if a cyberattack is carried out on a nuclear installation (letter d)</t>
  </si>
  <si>
    <t>Companies that are subject to the Banking Act of 8 November 1934, the Insurance Supervision Act of 17 December 2004 or the Financial Market Infrastructure Act of 19 June 2015 (letter e)</t>
  </si>
  <si>
    <t>Healthcare facilities that are on the cantonal hospital list in accordance with Article 39 paragraph 1 letter e of the Federal Health Insurance Act of 18 March 1994 (letter f)</t>
  </si>
  <si>
    <t>Medical laboratories with a licence in accordance with Article 16 paragraph 1 of the Epidemics Act of 28 September 2012 (letter g)</t>
  </si>
  <si>
    <t>Companies that have a licence for the manufacture, placing on the market and import of medicinal products in accordance with the Therapeutic Products Act of 15 December 2000 (letter h)</t>
  </si>
  <si>
    <t>Organisations that provide benefits to protect against the consequences of illness, accident, incapacity to work and earn, old age, disability and helplessness (letter i)</t>
  </si>
  <si>
    <t>The Swiss Radio and Television Company (letter j)</t>
  </si>
  <si>
    <t>News agencies of national importance (letter k)</t>
  </si>
  <si>
    <t>Providers of postal services that are registered with the Postal Commission in accordance with Article 4 paragraph 1 of the Postal Act of 17 December 2010 (letter l)</t>
  </si>
  <si>
    <t>Railway undertakings pursuant to Article 5 or 8c of the Railways Act of 20 December 1957 and cableway, trolleybus, bus and shipping companies with a licence pursuant to Article 6 of the Passenger Transport Act of 20 March 2009 (letter m)</t>
  </si>
  <si>
    <t>Civil aviation companies that have a licence from the Federal Office of Civil Aviation and the national airports in accordance with the sectoral aviation infrastructure plan (letter n)</t>
  </si>
  <si>
    <t>Companies that transport goods on the Rhine in accordance with the Maritime Navigation Act of 23 September 1953, as well as companies that register, load or unload goods in the port of Basel (letter o)</t>
  </si>
  <si>
    <t>Companies that supply the population with essential everyday goods and whose failure or impairment would lead to significant supply bottlenecks (letter p)</t>
  </si>
  <si>
    <t>Providers of telecommunications services which are registered with the Federal Office of Communications in accordance with Article 4 paragraph 1 TCA (letter q)</t>
  </si>
  <si>
    <t>Registry operators and registrars of Internet domains in accordance with Article 28b TCA (letter r)</t>
  </si>
  <si>
    <t>Providers and operators of services and infrastructures that serve the exercise of political rights (letter s)</t>
  </si>
  <si>
    <t>Providers and operators of cloud computing, search engines, digital security and trust services and data centres, provided they are domiciled in Switzerland (letter t)</t>
  </si>
  <si>
    <t>Manufacturers of hardware or software whose products are used by critical infrastructures, provided that the hardware or software has remote maintenance access or is used for one of the following purposes: 1. control and monitoring of operational systems and processes, 2. ensuring public safety (letter u)</t>
  </si>
  <si>
    <t>Keine Unterstellung (Ausnahme für kleine Hochschulen)</t>
  </si>
  <si>
    <t>Keine Unterstellung (Ausnahme für kleine Unternehmen der Zivilluftfahrt/Landeflughäfen)</t>
  </si>
  <si>
    <t>Keine Unterstellung (Ausnahme für Cloudcomputing-, Such-, digitale Sicherheits- und RZ-Betreiber, die nicht gegen Entgelt für Dritte arbeiten)</t>
  </si>
  <si>
    <r>
      <rPr>
        <b/>
        <sz val="9"/>
        <rFont val="Calibri"/>
        <family val="2"/>
        <scheme val="minor"/>
      </rPr>
      <t>Note</t>
    </r>
    <r>
      <rPr>
        <sz val="9"/>
        <rFont val="Calibri"/>
        <family val="2"/>
        <scheme val="minor"/>
      </rPr>
      <t xml:space="preserve">: This form is used for documenting and assessing potential data security breaches by responsible entities. It is not unusual if it in an early phase cannot be completed fully. As new facts come to light, a new version should be created each time (the previous assessment should be retained for documentation purposes; for this, the existing worksheet can be copied into a new worksheet and provided with a new date and time reference). This form is </t>
    </r>
    <r>
      <rPr>
        <b/>
        <sz val="9"/>
        <rFont val="Calibri"/>
        <family val="2"/>
        <scheme val="minor"/>
      </rPr>
      <t>not intended for data processors</t>
    </r>
    <r>
      <rPr>
        <sz val="9"/>
        <rFont val="Calibri"/>
        <family val="2"/>
        <scheme val="minor"/>
      </rPr>
      <t>. Furthermore, it should be noted that risk assessments are not the responsibility of the data protection office, but of the person internally responsible for the respective data processing activity (i.e. it's owner).</t>
    </r>
  </si>
  <si>
    <t>Department/area:</t>
  </si>
  <si>
    <t>Internally responsible person for the department/area:</t>
  </si>
  <si>
    <t>Internal data protection officer:</t>
  </si>
  <si>
    <t>Data and documents affected by the incident (all categories):</t>
  </si>
  <si>
    <t>Of this data, the following is considered personal data:</t>
  </si>
  <si>
    <t>Of this, the following sensitive/special categories of data is affected:</t>
  </si>
  <si>
    <t>When the incident was discovered:</t>
  </si>
  <si>
    <t>When the incident happened:</t>
  </si>
  <si>
    <t>Persons involved in the incident itself (e.g., data processors):</t>
  </si>
  <si>
    <t>Cross-border aspects:</t>
  </si>
  <si>
    <t>Did this happen on the part of the controller unintentionally (i.e., was it unintended)?</t>
  </si>
  <si>
    <t>Does the information affected (also) qualify as personal data?</t>
  </si>
  <si>
    <t>Wirkte sich obiges auf die Vertraulichkeit, Integrität oder Verfügbarkeit dieser Daten realistischerweise aus?</t>
  </si>
  <si>
    <t>Did the above realistically affect the confidentiality, integrity, or availability of this data?</t>
  </si>
  <si>
    <t>Assessment (according to CH DPA and GDPR):</t>
  </si>
  <si>
    <t>Is this a non-reportable de-minimis issue?</t>
  </si>
  <si>
    <t>Description of the de-minimis issue</t>
  </si>
  <si>
    <t>Explanation (optional)</t>
  </si>
  <si>
    <t>Factors impacting the risk for affected individuals</t>
  </si>
  <si>
    <t>How does this impact the risk for affected persons?</t>
  </si>
  <si>
    <t>The data on the data carriers was in a proprietary format and hence could/can only be decrypted and related to a person with special expertise</t>
  </si>
  <si>
    <t>The unintentional disclosure was made to what we consider to be a trustworthy third party</t>
  </si>
  <si>
    <t>The data is for other reasons particularly sensitive</t>
  </si>
  <si>
    <t>Particularly sensitive/special categories of data is affected</t>
  </si>
  <si>
    <t>Es sind besonders schützenswerte/besondere Kategorien von Daten betroffen</t>
  </si>
  <si>
    <t>We don't know how long the breach has existed</t>
  </si>
  <si>
    <t>Der Angreifer hat die Daten nicht an Dritte weitergegeben</t>
  </si>
  <si>
    <t>The attacker did not pass on the data to third parties</t>
  </si>
  <si>
    <t>What we have done or could still do after the breach to reduce or eliminate the risk for affected persons</t>
  </si>
  <si>
    <t>A Cyber Incident Response Team has been tasked and is at work</t>
  </si>
  <si>
    <t>Intervene at the provider used by the attacker</t>
  </si>
  <si>
    <t>Analyze logs, audit trails and the like</t>
  </si>
  <si>
    <t>Inform bank and credit card issuer (incl. blocking payment card)</t>
  </si>
  <si>
    <t>Lock-down user accounts</t>
  </si>
  <si>
    <t>Monitor access for suspicious activities</t>
  </si>
  <si>
    <t>Does this make sense in this specific case?</t>
  </si>
  <si>
    <t>How does this impact the risk for affected individuals?</t>
  </si>
  <si>
    <t>Increased vigilance with regard to bank accounts, credit card statements, and the like</t>
  </si>
  <si>
    <t>Increased vigilance with regard to emails and where third-parties make contact</t>
  </si>
  <si>
    <t>Change the password with affected systems</t>
  </si>
  <si>
    <t>Enable Internet monitoring service (reputation monitoring)</t>
  </si>
  <si>
    <t>Notification of third parties (e.g., friends &amp; family, employers, banks)</t>
  </si>
  <si>
    <t>Travel to some other place</t>
  </si>
  <si>
    <t>Seek psychological support, care team</t>
  </si>
  <si>
    <t>Could affected persons do something that will improve their level of protection if they were informed?</t>
  </si>
  <si>
    <t>* For example, which of the people it concerns, why already the case or what would still be necessary.</t>
  </si>
  <si>
    <t>Dinge, die aufgrund der Verletzung der Datensicherheit geschehen und für betroffene Personen negative Folgen haben könnten</t>
  </si>
  <si>
    <t>Things that could happen due to the data breach and could have negative consequences for the persons affected</t>
  </si>
  <si>
    <t>The data is used for spam mails to affected persons.</t>
  </si>
  <si>
    <t>The data is used for commercial purposes (e.g. increased targeted advertising) in a manner that would otherwise not be permitted.</t>
  </si>
  <si>
    <t>The data is used for phishing attacks on the persons affected.</t>
  </si>
  <si>
    <t>The data is used for other fraud attempts against the persons affected (e.g. grandchild scam, fake police officers).</t>
  </si>
  <si>
    <t>The data will be used in other forms to attempt to defraud third parties (identity theft).</t>
  </si>
  <si>
    <t>Other criminal offences are committed with the data in the name of the persons affected (identity theft).</t>
  </si>
  <si>
    <t>The breach results in attempts to take over accounts of the persons affected on the controller's platform.</t>
  </si>
  <si>
    <t>The breach results in attempts to take over accounts of the persons affected on other platforms.</t>
  </si>
  <si>
    <t>As a result of the breach, benefits or services are obtained at the expense of the persons affected (identity theft).</t>
  </si>
  <si>
    <t>As a result of the breach, third parties gain access to bank accounts or other assets of the persons affected.</t>
  </si>
  <si>
    <t xml:space="preserve">The data is sold on the darknet, which causes psychological stress for the persons affected. </t>
  </si>
  <si>
    <t>The persons affected suffer from the thought that their data has fallen into the hands of strangers.</t>
  </si>
  <si>
    <t>Information about the persons affected that is damaging to their reputation is published.</t>
  </si>
  <si>
    <t>The persons affected are subject to criminal proceedings due to the violation.</t>
  </si>
  <si>
    <t>As a result of the violation, the persons affected are subject to other forms of legal procedures by the government.</t>
  </si>
  <si>
    <t>The persons affected lose time because they have to deal with the consequences of the breach (e.g. protective measures).</t>
  </si>
  <si>
    <t>The persons affected have difficulties finding a new job because of the breach.</t>
  </si>
  <si>
    <t>The persons affected lose their jobs as a result of the breach.</t>
  </si>
  <si>
    <t>The persons affected have difficulties finding a new place to live because of the breach.</t>
  </si>
  <si>
    <t>The persons affected lose their place to live due to the breach.</t>
  </si>
  <si>
    <t>The breach results in separation, divorce or other impairment of the family life.</t>
  </si>
  <si>
    <t>The breach impairs or prevents the proper care of the persons affected.</t>
  </si>
  <si>
    <t>The health and life care of the affected persons is impaired or prevented due to the breach.</t>
  </si>
  <si>
    <t>The breach serves the purpose of a kidnapping or an assassination.</t>
  </si>
  <si>
    <t>How probable is this scenario in the present case?</t>
  </si>
  <si>
    <t>Severity of the consequences for the person affected</t>
  </si>
  <si>
    <t>Probable</t>
  </si>
  <si>
    <t>Very probable</t>
  </si>
  <si>
    <t>Not very probable</t>
  </si>
  <si>
    <t>Does or did the cyberattack lead to a manipulation or exfiltration of information?</t>
  </si>
  <si>
    <t>Did the cyberattack remain undetected for a longer period of time or are there even indications that it was carried out in preparation of further cyberattacks?</t>
  </si>
  <si>
    <t>Is there an event compromising the availability, authenticity, integrity or confidentiality of stored, transmitted or processed data or of the services offered, or accessible via, network and information systems? (= incident)</t>
  </si>
  <si>
    <t>Has the security incident caused or is it capable of causing severe operational disruption of the services or financial loss for the entity concerned (Art. 23 para. 3 let. a NIS-2)? (= significant incident)</t>
  </si>
  <si>
    <t>Has the incident affected or is it capable of affecting other natural or legal persons by causing considerable material or non-material damage (Art. 23 para. 3 let. b) NIS-2)? (= significant incident)</t>
  </si>
  <si>
    <t>Final assessment</t>
  </si>
  <si>
    <t>Obligation to inform data subjects according to Art. 24 CH DPA:</t>
  </si>
  <si>
    <t>Obligation to inform affected persons pursuant to Art. 34 GDPR:</t>
  </si>
  <si>
    <t>Obligation to notify any other authority:</t>
  </si>
  <si>
    <t>Meldepflicht an Behörde nach Art. 24 CH DSG:</t>
  </si>
  <si>
    <t>Meldepflicht an Behörde nach Art. 33 DSGVO:</t>
  </si>
  <si>
    <t>Comments:</t>
  </si>
  <si>
    <t>Obligation to report in accordance with Art. 23 EU NIS-2:</t>
  </si>
  <si>
    <t>Obligation to report to authority according to Art. 24 CH DPA:</t>
  </si>
  <si>
    <t>Obligation to report to authority under Art. 33 GDPR:</t>
  </si>
  <si>
    <t>Report:</t>
  </si>
  <si>
    <t>Guidelines EDPB</t>
  </si>
  <si>
    <t>ISA</t>
  </si>
  <si>
    <t>EU NIS-2</t>
  </si>
  <si>
    <t>Reporting page NCSC</t>
  </si>
  <si>
    <t>Art. 24 CH DPA</t>
  </si>
  <si>
    <t>Art. 15 CH ODP</t>
  </si>
  <si>
    <t>Not applicable</t>
  </si>
  <si>
    <t>Not applicable (due to exemption)</t>
  </si>
  <si>
    <t>Not applicable (exception for small energy organisations and gas pipeline operators)</t>
  </si>
  <si>
    <t>Not applicable (exception for cloud computing, search, digital service and data centre operators who do not work for third parties in return for payment)</t>
  </si>
  <si>
    <t>Not applicable (exception for small higher education institutions)</t>
  </si>
  <si>
    <t>Not applicable (exception for small tranportation companies)</t>
  </si>
  <si>
    <t>Not applicable (exception for small civil aviation companies/airports)</t>
  </si>
  <si>
    <t>Subject to the provision for another reason</t>
  </si>
  <si>
    <t>Not applicable: Entities listed in Annex I or II (EU) 2022/2555 of the public administration, in the areas of national security, public security, defence or law enforcement</t>
  </si>
  <si>
    <t>Not applicable: Entities listed in Annex I or II (EU) 2022/2555 that Member States have excluded from the scope of application of Regulation (EU) 2022/2554 in accordance with Article 2(4) of that Regulation</t>
  </si>
  <si>
    <t>ICT: Providers and administrators of ICT services (with at least 50 employees and a turnover or balance sheet total of EUR 10 million)</t>
  </si>
  <si>
    <t>Postal services: Provider of postal and courier services (with at least 50 employees and a turnover or balance sheet total of EUR 10 million)</t>
  </si>
  <si>
    <t>Communications: Providers of public electronic communications networks or providers of publicly available electronic communications services</t>
  </si>
  <si>
    <t>Providers of trust services</t>
  </si>
  <si>
    <t>Entities listed in Annex I or II (EU) 2022/2555 identified as critical by a Member State</t>
  </si>
  <si>
    <t>Not applicable: Entities listed in Annex I or II (EU) 2022/2555 of the public administration at local level (unless provided for by the Member State)</t>
  </si>
  <si>
    <t>Waste: Waste management companies as their principal economic activity (with at least 50 employees and a turnover or balance sheet total of EUR 10 million)</t>
  </si>
  <si>
    <t>Waste water: Companies disposing of, collecting or treating waste water (with at least 50 employees and a turnover or balance sheet total of EUR 10 million)</t>
  </si>
  <si>
    <t>Energy: Companies in the fields of electricity, district heating and cooling, natural gas, crude oil and hydrogen (with at least 50 employees &amp; a turnover or balance sheet total of at least EUR 10 million)</t>
  </si>
  <si>
    <t>Financial market infrastructures: Operators of trading venues and central counterparties (with at least 50 employees &amp; a turnover or balance sheet total of at least EUR 10 million)</t>
  </si>
  <si>
    <t>Healthcare sector: Healthcare providers according to Art. 3 point g of Directive 2011/24/EU and EU reference laboratories according to Art. 15 of Regulation (EU) 2022/2371 (with at least 50 employees &amp; a turnover or balance sheet total of at least EUR 10 million)</t>
  </si>
  <si>
    <t>Transport: Companies in the fields of air transport, rail transport, water and road transport (with at least 50 employees &amp; a turnover or balance sheet total of at least EUR 10 million)</t>
  </si>
  <si>
    <t>Drinking water suppliers and distributors (with at least 50 employees &amp; a turnover or balance sheet total of at least EUR 10 million)</t>
  </si>
  <si>
    <t>Space: Operators of ground-based infrastructure (with at least 50 employees &amp; a turnover or balance sheet total of at least EUR 10 million)</t>
  </si>
  <si>
    <t>Entities listed in Annex I or II (EU) 2022/2555 that is the sole provider in the Member State</t>
  </si>
  <si>
    <t>Entities according to Annex I or II (EU) 2022/2555 of the public administration or central government</t>
  </si>
  <si>
    <t>Subject to the law for another reason</t>
  </si>
  <si>
    <r>
      <t>Not applicable: Education</t>
    </r>
    <r>
      <rPr>
        <sz val="11"/>
        <color theme="2"/>
        <rFont val="Calibri"/>
        <family val="2"/>
      </rPr>
      <t xml:space="preserve"> institutions (unless provided by the member state)</t>
    </r>
  </si>
  <si>
    <r>
      <t xml:space="preserve">De-minimis Issues
</t>
    </r>
    <r>
      <rPr>
        <b/>
        <sz val="8"/>
        <color rgb="FF757070"/>
        <rFont val="Calibri"/>
        <family val="2"/>
      </rPr>
      <t>(may be changed only by the data protection officer; remove sheet protection in order to be able to adjust it)</t>
    </r>
  </si>
  <si>
    <t>Accidental printing of a document with sensitive personal data with quick disposal from the group printer</t>
  </si>
  <si>
    <t>Short inadvertent display of personal data without access by unauthorized persons</t>
  </si>
  <si>
    <t>Access rights are limited because they are found to be too broad (where this had no consequences)</t>
  </si>
  <si>
    <t>A filing cabinet with sensitive personal data has been briefly left unlocked but without access by unauthorized persons</t>
  </si>
  <si>
    <t>Kurzzeitig unverschlossener Aktenschrank mit heiklen personenbezogenen Daten ohne Zugriff durch Unberechtigte</t>
  </si>
  <si>
    <t>Testdaten mit pseudonymisierten Informationen versehentlich in Produktivumgebung geladen, aber sofort entfernt</t>
  </si>
  <si>
    <t>USB stick with personal data was lost, but later on found in a safe place</t>
  </si>
  <si>
    <t>Verlorener USB-Stick mit Personendaten, der jedoch an sicherem Ort wiedergefunden wurde</t>
  </si>
  <si>
    <r>
      <t xml:space="preserve">Audit trail, remarks, follow-ups
</t>
    </r>
    <r>
      <rPr>
        <b/>
        <sz val="8"/>
        <color rgb="FF757070"/>
        <rFont val="Calibri"/>
        <family val="2"/>
      </rPr>
      <t>(here you can list sources, adjustments, tasks, etc.)</t>
    </r>
  </si>
  <si>
    <t>Initial report</t>
  </si>
  <si>
    <t>Follow-up report</t>
  </si>
  <si>
    <t>Removes it</t>
  </si>
  <si>
    <t>Reduces it</t>
  </si>
  <si>
    <t>Yes, they already know</t>
  </si>
  <si>
    <t>Low</t>
  </si>
  <si>
    <t>Is this circumstance
present here?</t>
  </si>
  <si>
    <t>If it happened, how severe would the impact be on the persons affected?</t>
  </si>
  <si>
    <t>How probable is such impact for a relevant portion of them?</t>
  </si>
  <si>
    <t>Examples of possible undesirable negative consequences for affected persons:</t>
  </si>
  <si>
    <t>Physical &amp; psychological consequences</t>
  </si>
  <si>
    <t>Health &amp; other physical consequences</t>
  </si>
  <si>
    <t>- Health risks
- Stalking
- Persecution, violent crimes</t>
  </si>
  <si>
    <t>Mental health impairments</t>
  </si>
  <si>
    <t>- Malaise, oppressive feeling, stress
- Depression, anxiety, trauma</t>
  </si>
  <si>
    <t>Material &amp; Economic Consequences</t>
  </si>
  <si>
    <t>Professional disadvantages</t>
  </si>
  <si>
    <t>- Identity theft and fraud
- Misuse of payment information
- Loss of credit, bonus points, vouchers, etc.
- Price discrimination, refusal of a commercial service
- Curtailment of state benefits
- Administrative expenses and fees
- Extortion and ransom demands
- Legal claims against those affected</t>
  </si>
  <si>
    <t>- Exposure, damage to reputation, loss of reputation
- Bullying, stigmatization, social discrimination
- Exclusion from services and offers, curtailment of social participation
- Relinquishing personal development or exercising rights for fear of negative consequences</t>
  </si>
  <si>
    <t>- Loss of control over "one's own data"
- "Uncanny experience" of personal information becoming known
- Feeling of being observed or "followed"</t>
  </si>
  <si>
    <t>Invasion of privacy</t>
  </si>
  <si>
    <t>Social and societal disadvantages</t>
  </si>
  <si>
    <t>Intangible Consequences</t>
  </si>
  <si>
    <t>Financial losses</t>
  </si>
  <si>
    <t>- Disadvantages in the application process or during promotions
- Written warnings by the employer, job loss
- Impossibility of practicing the profession
- Disadvantages in education</t>
  </si>
  <si>
    <t>Do relevant risks exist for affected persons?</t>
  </si>
  <si>
    <t>Existieren relevante Risiken für betroffene Personen?</t>
  </si>
  <si>
    <t>Reporting obligation according to Art. 74a et seq. CH ISA</t>
  </si>
  <si>
    <t>Classification according to Art. 74b CH ISA:</t>
  </si>
  <si>
    <t>Obligation to report in accordance with Art. 74a et seq. CH ISA:</t>
  </si>
  <si>
    <t>Source: Migros</t>
  </si>
  <si>
    <t>Keine Unterstellung (Ausnahme für bestimmte Betriebskategorien [medizinische Laboratorien, Heilmittel, Postdienste, Güter des täglichen Bedarfs] mit im betroffenen Bereich weniger als 50 Personen und 10 Mio. Franken Umsatz)</t>
  </si>
  <si>
    <t>Not applicable (exception for certain business categories [medical laboratories, remedies, postal services, everyday consumer goods] with fewer than 50 employees and CHF 10 million turnover in the relevant area)</t>
  </si>
  <si>
    <t>Englische Fassung des Formulars; Anpassungen im deutschen Formular (insb. Anpassung bei den Kategorien der ISG-Unterstellungskriterien und Kriterien für meldepflichtige Vorfälle basierend auf aktuellster Fassung der ISV; Anpassung der Bagatellen in Ziff. 3; Anpassung der Begleithinweise in Ziff. 2; kleine weitere Korrekturen)</t>
  </si>
  <si>
    <t>Begründung, Bemerkungen</t>
  </si>
  <si>
    <t>Explanation, remarks</t>
  </si>
  <si>
    <t>Version 31.03.2025.a - Private Institutionen CH-DSG/DSGVO (Verantwortliche)</t>
  </si>
  <si>
    <t>Zellschutz optimiert (".a")</t>
  </si>
  <si>
    <t>Version 31.03.2025.a - Private Institutions CH-DPA/GDPR (Controllers)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</si>
</sst>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b/>
      <u/>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1"/>
      <name val="Calibri"/>
      <family val="2"/>
      <scheme val="minor"/>
    </font>
    <font>
      <sz val="9"/>
      <color theme="1"/>
      <name val="Calibri"/>
      <family val="2"/>
      <scheme val="minor"/>
    </font>
    <font>
      <i/>
      <sz val="11"/>
      <color theme="1"/>
      <name val="Calibri"/>
      <family val="2"/>
      <scheme val="minor"/>
    </font>
    <font>
      <b/>
      <sz val="10"/>
      <color theme="1"/>
      <name val="Calibri"/>
      <family val="2"/>
      <scheme val="minor"/>
    </font>
    <font>
      <i/>
      <sz val="9"/>
      <color theme="2" tint="-0.499984740745262"/>
      <name val="Calibri"/>
      <family val="2"/>
      <scheme val="minor"/>
    </font>
    <font>
      <sz val="11"/>
      <color theme="2"/>
      <name val="Calibri"/>
      <family val="2"/>
      <scheme val="minor"/>
    </font>
    <font>
      <sz val="8"/>
      <name val="Calibri"/>
      <family val="2"/>
      <scheme val="minor"/>
    </font>
    <font>
      <sz val="11"/>
      <color theme="3" tint="0.79998168889431442"/>
      <name val="Calibri"/>
      <family val="2"/>
      <scheme val="minor"/>
    </font>
    <font>
      <b/>
      <u/>
      <sz val="9"/>
      <color theme="1"/>
      <name val="Calibri"/>
      <family val="2"/>
      <scheme val="minor"/>
    </font>
    <font>
      <sz val="11"/>
      <color rgb="FFFF0000"/>
      <name val="Calibri"/>
      <family val="2"/>
      <scheme val="minor"/>
    </font>
    <font>
      <sz val="10"/>
      <color rgb="FFFF0000"/>
      <name val="Calibri"/>
      <family val="2"/>
      <scheme val="minor"/>
    </font>
    <font>
      <sz val="10"/>
      <name val="Calibri"/>
      <family val="2"/>
      <scheme val="minor"/>
    </font>
    <font>
      <sz val="9"/>
      <name val="Calibri"/>
      <family val="2"/>
      <scheme val="minor"/>
    </font>
    <font>
      <b/>
      <sz val="9"/>
      <name val="Calibri"/>
      <family val="2"/>
      <scheme val="minor"/>
    </font>
    <font>
      <sz val="9"/>
      <color indexed="81"/>
      <name val="Segoe UI"/>
      <family val="2"/>
    </font>
    <font>
      <sz val="12"/>
      <color theme="1"/>
      <name val="Calibri"/>
      <family val="2"/>
      <scheme val="minor"/>
    </font>
    <font>
      <sz val="9"/>
      <color rgb="FFFF0000"/>
      <name val="Calibri"/>
      <family val="2"/>
      <scheme val="minor"/>
    </font>
    <font>
      <sz val="9"/>
      <color indexed="81"/>
      <name val="Tahoma"/>
      <family val="2"/>
    </font>
    <font>
      <b/>
      <sz val="9"/>
      <color indexed="81"/>
      <name val="Tahoma"/>
      <family val="2"/>
    </font>
    <font>
      <sz val="11"/>
      <name val="Calibri"/>
      <family val="2"/>
      <scheme val="minor"/>
    </font>
    <font>
      <b/>
      <sz val="14"/>
      <color theme="2" tint="-0.499984740745262"/>
      <name val="Calibri"/>
      <family val="2"/>
      <scheme val="minor"/>
    </font>
    <font>
      <b/>
      <sz val="14"/>
      <name val="Calibri"/>
      <family val="2"/>
      <scheme val="minor"/>
    </font>
    <font>
      <i/>
      <sz val="9"/>
      <name val="Calibri"/>
      <family val="2"/>
      <scheme val="minor"/>
    </font>
    <font>
      <sz val="10"/>
      <color theme="2" tint="-0.499984740745262"/>
      <name val="Calibri"/>
      <family val="2"/>
      <scheme val="minor"/>
    </font>
    <font>
      <b/>
      <sz val="8"/>
      <color theme="2" tint="-0.499984740745262"/>
      <name val="Calibri"/>
      <family val="2"/>
      <scheme val="minor"/>
    </font>
    <font>
      <i/>
      <sz val="9"/>
      <color indexed="81"/>
      <name val="Segoe UI"/>
      <family val="2"/>
    </font>
    <font>
      <b/>
      <sz val="9"/>
      <color theme="1"/>
      <name val="Calibri"/>
      <family val="2"/>
      <scheme val="minor"/>
    </font>
    <font>
      <sz val="11"/>
      <color theme="1"/>
      <name val="Calibri"/>
      <family val="2"/>
    </font>
    <font>
      <b/>
      <sz val="14"/>
      <color rgb="FF757070"/>
      <name val="Calibri"/>
      <family val="2"/>
    </font>
    <font>
      <b/>
      <sz val="8"/>
      <color rgb="FF757070"/>
      <name val="Calibri"/>
      <family val="2"/>
    </font>
    <font>
      <sz val="10"/>
      <color rgb="FF757070"/>
      <name val="Calibri"/>
      <family val="2"/>
    </font>
    <font>
      <sz val="11"/>
      <name val="Calibri"/>
      <family val="2"/>
    </font>
    <font>
      <b/>
      <u/>
      <sz val="9"/>
      <color theme="1"/>
      <name val="Calibri"/>
      <family val="2"/>
    </font>
    <font>
      <sz val="10"/>
      <color theme="1"/>
      <name val="Calibri"/>
      <family val="2"/>
    </font>
    <font>
      <sz val="9"/>
      <color theme="1"/>
      <name val="Calibri"/>
      <family val="2"/>
    </font>
    <font>
      <u/>
      <sz val="11"/>
      <color theme="10"/>
      <name val="Calibri"/>
      <family val="2"/>
    </font>
    <font>
      <b/>
      <u/>
      <sz val="9"/>
      <name val="Calibri"/>
      <family val="2"/>
    </font>
    <font>
      <sz val="10"/>
      <name val="Calibri"/>
      <family val="2"/>
    </font>
    <font>
      <b/>
      <sz val="12"/>
      <name val="Calibri"/>
      <family val="2"/>
    </font>
    <font>
      <sz val="11"/>
      <color theme="2"/>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rgb="FFDCE1E8"/>
        <bgColor indexed="64"/>
      </patternFill>
    </fill>
    <fill>
      <patternFill patternType="solid">
        <fgColor theme="0"/>
        <bgColor indexed="64"/>
      </patternFill>
    </fill>
    <fill>
      <patternFill patternType="solid">
        <fgColor theme="3" tint="0.59999389629810485"/>
        <bgColor indexed="64"/>
      </patternFill>
    </fill>
    <fill>
      <patternFill patternType="solid">
        <fgColor rgb="FFEAEDF2"/>
        <bgColor indexed="64"/>
      </patternFill>
    </fill>
    <fill>
      <patternFill patternType="solid">
        <fgColor rgb="FFEAEDF2"/>
        <bgColor rgb="FFEAEDF2"/>
      </patternFill>
    </fill>
    <fill>
      <patternFill patternType="solid">
        <fgColor rgb="FFDCE1E8"/>
        <bgColor rgb="FFDCE1E8"/>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right/>
      <top style="thin">
        <color theme="0"/>
      </top>
      <bottom/>
      <diagonal/>
    </border>
    <border>
      <left/>
      <right/>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30">
    <xf numFmtId="0" fontId="0" fillId="0" borderId="0" xfId="0"/>
    <xf numFmtId="49" fontId="0" fillId="0" borderId="0" xfId="0" applyNumberForma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4" fillId="0" borderId="0" xfId="0" applyFont="1" applyAlignment="1">
      <alignment horizontal="left" vertical="top"/>
    </xf>
    <xf numFmtId="49" fontId="6" fillId="0" borderId="0" xfId="0" applyNumberFormat="1" applyFont="1" applyAlignment="1">
      <alignment horizontal="left" vertical="top"/>
    </xf>
    <xf numFmtId="0" fontId="6" fillId="0" borderId="0" xfId="0" applyFont="1" applyAlignment="1">
      <alignment horizontal="left" vertical="top"/>
    </xf>
    <xf numFmtId="0" fontId="5" fillId="0" borderId="0" xfId="0" applyFont="1" applyAlignment="1">
      <alignment horizontal="left" vertical="top"/>
    </xf>
    <xf numFmtId="0" fontId="0" fillId="0" borderId="0" xfId="0" applyAlignment="1">
      <alignment horizontal="right" vertical="top"/>
    </xf>
    <xf numFmtId="0" fontId="10" fillId="0" borderId="0" xfId="0" applyFont="1" applyAlignment="1">
      <alignment horizontal="right" vertical="top"/>
    </xf>
    <xf numFmtId="0" fontId="7" fillId="0" borderId="0" xfId="1" applyAlignment="1">
      <alignment horizontal="right" vertical="top"/>
    </xf>
    <xf numFmtId="0" fontId="8" fillId="0" borderId="0" xfId="0" applyFont="1" applyAlignment="1">
      <alignment horizontal="left" vertical="top"/>
    </xf>
    <xf numFmtId="0" fontId="1" fillId="0" borderId="0" xfId="0" applyFont="1" applyAlignment="1">
      <alignment horizontal="left" vertical="top" wrapText="1"/>
    </xf>
    <xf numFmtId="0" fontId="12" fillId="0" borderId="0" xfId="0" applyFont="1" applyAlignment="1">
      <alignment horizontal="right" vertical="top"/>
    </xf>
    <xf numFmtId="14" fontId="0" fillId="0" borderId="0" xfId="0" applyNumberFormat="1" applyAlignment="1">
      <alignment horizontal="left" vertical="top"/>
    </xf>
    <xf numFmtId="49" fontId="3" fillId="3" borderId="2" xfId="0" applyNumberFormat="1" applyFont="1" applyFill="1" applyBorder="1" applyAlignment="1">
      <alignment horizontal="center" vertical="top" wrapText="1"/>
    </xf>
    <xf numFmtId="0" fontId="5" fillId="0" borderId="0" xfId="0" applyFont="1" applyAlignment="1">
      <alignment horizontal="left" vertical="top" wrapText="1"/>
    </xf>
    <xf numFmtId="49" fontId="3" fillId="3" borderId="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3" fillId="0" borderId="0" xfId="0" applyFont="1" applyAlignment="1">
      <alignment horizontal="left" vertical="top"/>
    </xf>
    <xf numFmtId="0" fontId="3" fillId="0" borderId="1" xfId="0" applyFont="1" applyBorder="1" applyAlignment="1">
      <alignment horizontal="center" vertical="center"/>
    </xf>
    <xf numFmtId="9" fontId="0" fillId="0" borderId="0" xfId="0" applyNumberFormat="1" applyAlignment="1">
      <alignment horizontal="right" vertical="top"/>
    </xf>
    <xf numFmtId="0" fontId="3" fillId="0" borderId="0" xfId="0" applyFont="1" applyAlignment="1">
      <alignment horizontal="right" vertical="top"/>
    </xf>
    <xf numFmtId="0" fontId="3" fillId="5" borderId="1" xfId="0" applyFont="1" applyFill="1" applyBorder="1" applyAlignment="1">
      <alignment horizontal="center" vertical="center"/>
    </xf>
    <xf numFmtId="49" fontId="15" fillId="0" borderId="0" xfId="0" applyNumberFormat="1" applyFont="1" applyAlignment="1">
      <alignment horizontal="left" vertical="top"/>
    </xf>
    <xf numFmtId="0" fontId="15" fillId="0" borderId="0" xfId="0" applyFont="1" applyAlignment="1">
      <alignment horizontal="left" vertical="top"/>
    </xf>
    <xf numFmtId="0" fontId="0" fillId="0" borderId="0" xfId="0" applyAlignment="1">
      <alignment horizontal="center" vertical="center"/>
    </xf>
    <xf numFmtId="0" fontId="0" fillId="5" borderId="0" xfId="0" applyFill="1" applyAlignment="1">
      <alignment horizontal="center" vertical="center"/>
    </xf>
    <xf numFmtId="0" fontId="0" fillId="2" borderId="8" xfId="0" applyFill="1" applyBorder="1" applyAlignment="1">
      <alignment horizontal="center" vertical="center"/>
    </xf>
    <xf numFmtId="49" fontId="3" fillId="2" borderId="2" xfId="0" applyNumberFormat="1" applyFont="1" applyFill="1" applyBorder="1" applyAlignment="1">
      <alignment horizontal="center" vertical="center" wrapText="1"/>
    </xf>
    <xf numFmtId="49" fontId="3" fillId="3" borderId="2" xfId="0" applyNumberFormat="1" applyFont="1" applyFill="1" applyBorder="1" applyAlignment="1">
      <alignment horizontal="left" vertical="top" wrapText="1"/>
    </xf>
    <xf numFmtId="0" fontId="11"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top" wrapText="1"/>
    </xf>
    <xf numFmtId="0" fontId="16" fillId="0" borderId="0" xfId="0" applyFont="1" applyAlignment="1">
      <alignment horizontal="left" vertical="top"/>
    </xf>
    <xf numFmtId="0" fontId="16" fillId="0" borderId="0" xfId="0" applyFont="1" applyAlignment="1">
      <alignment horizontal="center" vertical="center"/>
    </xf>
    <xf numFmtId="0" fontId="16" fillId="0" borderId="0" xfId="0" applyFont="1" applyAlignment="1">
      <alignment horizontal="left" vertical="center"/>
    </xf>
    <xf numFmtId="49" fontId="18" fillId="3" borderId="2" xfId="0" applyNumberFormat="1" applyFont="1" applyFill="1" applyBorder="1" applyAlignment="1">
      <alignment horizontal="left" vertical="top" wrapText="1"/>
    </xf>
    <xf numFmtId="0" fontId="17" fillId="0" borderId="0" xfId="0" applyFont="1" applyAlignment="1">
      <alignment horizontal="left" vertical="top"/>
    </xf>
    <xf numFmtId="49" fontId="11" fillId="0" borderId="3" xfId="0" quotePrefix="1" applyNumberFormat="1" applyFont="1" applyBorder="1" applyAlignment="1">
      <alignment horizontal="center" vertical="top" wrapText="1"/>
    </xf>
    <xf numFmtId="49" fontId="19" fillId="3" borderId="2" xfId="0" applyNumberFormat="1" applyFont="1" applyFill="1" applyBorder="1" applyAlignment="1">
      <alignment horizontal="left" vertical="top" wrapText="1"/>
    </xf>
    <xf numFmtId="0" fontId="0" fillId="0" borderId="4" xfId="0" applyBorder="1" applyAlignment="1">
      <alignment vertical="top" wrapText="1"/>
    </xf>
    <xf numFmtId="0" fontId="13" fillId="0" borderId="0" xfId="0" applyFont="1" applyAlignment="1">
      <alignment horizontal="center" vertical="top"/>
    </xf>
    <xf numFmtId="0" fontId="23" fillId="0" borderId="0" xfId="0" applyFont="1" applyAlignment="1">
      <alignment horizontal="left" vertical="top"/>
    </xf>
    <xf numFmtId="0" fontId="0" fillId="0" borderId="0" xfId="0" quotePrefix="1" applyAlignment="1">
      <alignment horizontal="left" vertical="top"/>
    </xf>
    <xf numFmtId="49" fontId="9" fillId="3" borderId="2" xfId="0" applyNumberFormat="1" applyFont="1" applyFill="1" applyBorder="1" applyAlignment="1">
      <alignment vertical="top" wrapText="1"/>
    </xf>
    <xf numFmtId="49" fontId="24" fillId="3" borderId="2" xfId="0" applyNumberFormat="1" applyFont="1" applyFill="1" applyBorder="1" applyAlignment="1">
      <alignment vertical="top" wrapText="1"/>
    </xf>
    <xf numFmtId="49" fontId="20" fillId="3" borderId="2" xfId="0" applyNumberFormat="1" applyFont="1" applyFill="1" applyBorder="1" applyAlignment="1">
      <alignment vertical="top" wrapText="1"/>
    </xf>
    <xf numFmtId="49" fontId="20" fillId="3" borderId="2" xfId="0" applyNumberFormat="1" applyFont="1" applyFill="1" applyBorder="1" applyAlignment="1">
      <alignment horizontal="left" vertical="top" wrapText="1"/>
    </xf>
    <xf numFmtId="0" fontId="0" fillId="0" borderId="0" xfId="0" applyAlignment="1">
      <alignment vertical="top" wrapText="1"/>
    </xf>
    <xf numFmtId="0" fontId="7" fillId="0" borderId="0" xfId="1" applyAlignment="1">
      <alignment horizontal="left" vertical="top"/>
    </xf>
    <xf numFmtId="0" fontId="3" fillId="6" borderId="11" xfId="0" applyFont="1" applyFill="1" applyBorder="1" applyAlignment="1">
      <alignment horizontal="left" vertical="top" wrapText="1"/>
    </xf>
    <xf numFmtId="0" fontId="27" fillId="0" borderId="0" xfId="0" applyFont="1"/>
    <xf numFmtId="0" fontId="27" fillId="0" borderId="0" xfId="0" applyFont="1" applyAlignment="1">
      <alignment horizontal="left" vertical="top" wrapText="1"/>
    </xf>
    <xf numFmtId="0" fontId="27" fillId="0" borderId="0" xfId="0" applyFont="1" applyAlignment="1">
      <alignment horizontal="left" vertical="top"/>
    </xf>
    <xf numFmtId="0" fontId="30" fillId="0" borderId="0" xfId="0" applyFont="1" applyAlignment="1">
      <alignment horizontal="right" vertical="top"/>
    </xf>
    <xf numFmtId="0" fontId="31" fillId="6" borderId="11" xfId="0" applyFont="1" applyFill="1" applyBorder="1" applyAlignment="1">
      <alignment horizontal="left" vertical="top"/>
    </xf>
    <xf numFmtId="0" fontId="28" fillId="6" borderId="0" xfId="0" applyFont="1" applyFill="1" applyAlignment="1">
      <alignment horizontal="center" vertical="center" wrapText="1"/>
    </xf>
    <xf numFmtId="0" fontId="0" fillId="0" borderId="4" xfId="0" applyBorder="1" applyAlignment="1">
      <alignment vertical="top"/>
    </xf>
    <xf numFmtId="0" fontId="13" fillId="0" borderId="0" xfId="0" applyFont="1" applyAlignment="1">
      <alignment horizontal="center" vertical="top" wrapText="1"/>
    </xf>
    <xf numFmtId="0" fontId="17" fillId="0" borderId="0" xfId="0" applyFont="1" applyAlignment="1">
      <alignment vertical="top" wrapText="1"/>
    </xf>
    <xf numFmtId="0" fontId="3" fillId="6" borderId="0" xfId="0" applyFont="1" applyFill="1" applyAlignment="1">
      <alignment horizontal="left" vertical="top" wrapText="1"/>
    </xf>
    <xf numFmtId="0" fontId="3" fillId="3" borderId="1" xfId="0" applyFont="1" applyFill="1" applyBorder="1" applyAlignment="1">
      <alignment horizontal="center" vertical="center" wrapText="1"/>
    </xf>
    <xf numFmtId="49" fontId="9" fillId="3" borderId="2" xfId="0" applyNumberFormat="1" applyFont="1" applyFill="1" applyBorder="1" applyAlignment="1">
      <alignment horizontal="left" vertical="top" wrapText="1"/>
    </xf>
    <xf numFmtId="49" fontId="3" fillId="3" borderId="1" xfId="0" applyNumberFormat="1" applyFont="1" applyFill="1" applyBorder="1" applyAlignment="1">
      <alignment horizontal="left" vertical="top" wrapText="1"/>
    </xf>
    <xf numFmtId="49" fontId="9" fillId="3" borderId="1" xfId="0" applyNumberFormat="1" applyFont="1" applyFill="1" applyBorder="1" applyAlignment="1">
      <alignment horizontal="left" vertical="top" wrapText="1"/>
    </xf>
    <xf numFmtId="0" fontId="0" fillId="3" borderId="8" xfId="0" applyFill="1" applyBorder="1" applyAlignment="1">
      <alignment horizontal="center" vertical="center"/>
    </xf>
    <xf numFmtId="0" fontId="0" fillId="0" borderId="0" xfId="0" applyAlignment="1">
      <alignment vertical="top"/>
    </xf>
    <xf numFmtId="0" fontId="7" fillId="0" borderId="0" xfId="1" applyAlignment="1">
      <alignment vertical="top"/>
    </xf>
    <xf numFmtId="0" fontId="15" fillId="0" borderId="0" xfId="0" applyFont="1" applyAlignment="1">
      <alignment vertical="top"/>
    </xf>
    <xf numFmtId="0" fontId="15" fillId="0" borderId="0" xfId="0" applyFont="1"/>
    <xf numFmtId="0" fontId="27" fillId="0" borderId="0" xfId="0" quotePrefix="1" applyFont="1" applyAlignment="1">
      <alignment horizontal="left" vertical="top"/>
    </xf>
    <xf numFmtId="0" fontId="36" fillId="7" borderId="0" xfId="0" applyFont="1" applyFill="1" applyAlignment="1">
      <alignment horizontal="center" vertical="center" wrapText="1"/>
    </xf>
    <xf numFmtId="0" fontId="38" fillId="7" borderId="11" xfId="0" applyFont="1" applyFill="1" applyBorder="1" applyAlignment="1">
      <alignment horizontal="left" vertical="top"/>
    </xf>
    <xf numFmtId="0" fontId="40" fillId="0" borderId="0" xfId="0" applyFont="1" applyAlignment="1">
      <alignment horizontal="left" vertical="center"/>
    </xf>
    <xf numFmtId="49" fontId="41" fillId="8" borderId="2" xfId="0" applyNumberFormat="1" applyFont="1" applyFill="1" applyBorder="1" applyAlignment="1">
      <alignment horizontal="left" vertical="top" wrapText="1"/>
    </xf>
    <xf numFmtId="0" fontId="40" fillId="0" borderId="0" xfId="0" applyFont="1" applyAlignment="1">
      <alignment horizontal="left" vertical="top" wrapText="1"/>
    </xf>
    <xf numFmtId="0" fontId="40" fillId="0" borderId="0" xfId="0" applyFont="1" applyAlignment="1">
      <alignment horizontal="center" vertical="top" wrapText="1"/>
    </xf>
    <xf numFmtId="0" fontId="40" fillId="0" borderId="0" xfId="0" applyFont="1" applyAlignment="1">
      <alignment horizontal="left" vertical="top"/>
    </xf>
    <xf numFmtId="49" fontId="41" fillId="8" borderId="2" xfId="0" applyNumberFormat="1" applyFont="1" applyFill="1" applyBorder="1" applyAlignment="1">
      <alignment horizontal="center" vertical="top" wrapText="1"/>
    </xf>
    <xf numFmtId="0" fontId="41" fillId="0" borderId="1" xfId="0" applyFont="1" applyBorder="1" applyAlignment="1">
      <alignment horizontal="center" vertical="center"/>
    </xf>
    <xf numFmtId="0" fontId="35" fillId="0" borderId="0" xfId="0" applyFont="1" applyAlignment="1">
      <alignment horizontal="left" vertical="top"/>
    </xf>
    <xf numFmtId="49" fontId="42" fillId="8" borderId="1" xfId="0" applyNumberFormat="1" applyFont="1" applyFill="1" applyBorder="1" applyAlignment="1">
      <alignment horizontal="left" vertical="top" wrapText="1"/>
    </xf>
    <xf numFmtId="0" fontId="43" fillId="0" borderId="0" xfId="0" applyFont="1" applyAlignment="1">
      <alignment horizontal="left" vertical="top"/>
    </xf>
    <xf numFmtId="0" fontId="35" fillId="0" borderId="0" xfId="0" applyFont="1" applyAlignment="1">
      <alignment vertical="top"/>
    </xf>
    <xf numFmtId="0" fontId="43" fillId="0" borderId="0" xfId="0" applyFont="1" applyAlignment="1">
      <alignment vertical="top"/>
    </xf>
    <xf numFmtId="0" fontId="35" fillId="0" borderId="0" xfId="0" applyFont="1" applyAlignment="1">
      <alignment horizontal="left" vertical="top" wrapText="1"/>
    </xf>
    <xf numFmtId="0" fontId="39" fillId="0" borderId="0" xfId="0" applyFont="1" applyAlignment="1">
      <alignment horizontal="left" vertical="top"/>
    </xf>
    <xf numFmtId="0" fontId="44" fillId="0" borderId="0" xfId="0" applyFont="1" applyAlignment="1">
      <alignment horizontal="left" vertical="top"/>
    </xf>
    <xf numFmtId="0" fontId="45" fillId="0" borderId="0" xfId="0" applyFont="1" applyAlignment="1">
      <alignment horizontal="right" vertical="top"/>
    </xf>
    <xf numFmtId="0" fontId="44" fillId="0" borderId="0" xfId="0" applyFont="1" applyAlignment="1">
      <alignment horizontal="left" vertical="center"/>
    </xf>
    <xf numFmtId="0" fontId="46" fillId="0" borderId="0" xfId="0" applyFont="1" applyAlignment="1">
      <alignment horizontal="left" vertical="top"/>
    </xf>
    <xf numFmtId="0" fontId="1" fillId="0" borderId="0" xfId="0" applyFont="1" applyAlignment="1">
      <alignment vertical="top" wrapText="1"/>
    </xf>
    <xf numFmtId="0" fontId="6" fillId="0" borderId="0" xfId="0" applyFont="1" applyAlignment="1">
      <alignment horizontal="left" vertical="top"/>
    </xf>
    <xf numFmtId="49" fontId="20" fillId="3" borderId="2" xfId="0" applyNumberFormat="1" applyFont="1" applyFill="1" applyBorder="1" applyAlignment="1">
      <alignment horizontal="left" vertical="top" wrapText="1"/>
    </xf>
    <xf numFmtId="49" fontId="20" fillId="3" borderId="3" xfId="0" applyNumberFormat="1" applyFont="1" applyFill="1" applyBorder="1" applyAlignment="1">
      <alignment horizontal="left" vertical="top" wrapText="1"/>
    </xf>
    <xf numFmtId="0" fontId="0" fillId="0" borderId="0" xfId="0" applyAlignment="1">
      <alignment horizontal="left" vertical="top" wrapText="1"/>
    </xf>
    <xf numFmtId="49" fontId="3" fillId="2" borderId="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0" fillId="5" borderId="0" xfId="0" applyFill="1" applyAlignment="1">
      <alignment horizontal="center" vertical="top"/>
    </xf>
    <xf numFmtId="49" fontId="9" fillId="3" borderId="9" xfId="0" applyNumberFormat="1" applyFont="1" applyFill="1" applyBorder="1" applyAlignment="1">
      <alignment horizontal="left" vertical="top" wrapText="1"/>
    </xf>
    <xf numFmtId="49" fontId="9" fillId="3" borderId="0" xfId="0" applyNumberFormat="1" applyFont="1" applyFill="1" applyAlignment="1">
      <alignment horizontal="left" vertical="top" wrapText="1"/>
    </xf>
    <xf numFmtId="0" fontId="9" fillId="0" borderId="0" xfId="0" applyFont="1" applyAlignment="1">
      <alignment horizontal="center" vertical="top" wrapText="1"/>
    </xf>
    <xf numFmtId="0" fontId="0" fillId="0" borderId="0" xfId="0" applyAlignment="1">
      <alignment horizontal="left" vertical="top"/>
    </xf>
    <xf numFmtId="0" fontId="1" fillId="0" borderId="0" xfId="0" applyFont="1" applyAlignment="1">
      <alignment horizontal="left" vertical="top"/>
    </xf>
    <xf numFmtId="0" fontId="1" fillId="0" borderId="4" xfId="0" applyFont="1" applyBorder="1" applyAlignment="1">
      <alignment horizontal="left" vertical="top"/>
    </xf>
    <xf numFmtId="0" fontId="20" fillId="0" borderId="0" xfId="0" applyFont="1" applyAlignment="1">
      <alignment horizontal="justify" vertical="top" wrapText="1"/>
    </xf>
    <xf numFmtId="49" fontId="3" fillId="2" borderId="10" xfId="0" applyNumberFormat="1" applyFont="1" applyFill="1" applyBorder="1" applyAlignment="1">
      <alignment horizontal="left" vertical="top" wrapText="1"/>
    </xf>
    <xf numFmtId="0" fontId="7" fillId="0" borderId="0" xfId="1" applyAlignment="1">
      <alignment vertical="top"/>
    </xf>
    <xf numFmtId="0" fontId="9" fillId="0" borderId="0" xfId="0" applyFont="1" applyAlignment="1">
      <alignment horizontal="justify" vertical="top" wrapText="1"/>
    </xf>
    <xf numFmtId="0" fontId="2" fillId="0" borderId="0" xfId="0" applyFont="1" applyAlignment="1">
      <alignment horizontal="left" vertical="top"/>
    </xf>
    <xf numFmtId="49" fontId="9" fillId="3" borderId="2" xfId="0" applyNumberFormat="1" applyFont="1" applyFill="1" applyBorder="1" applyAlignment="1">
      <alignment horizontal="left" vertical="top" wrapText="1"/>
    </xf>
    <xf numFmtId="49" fontId="9" fillId="3" borderId="3" xfId="0" applyNumberFormat="1" applyFont="1" applyFill="1" applyBorder="1" applyAlignment="1">
      <alignment horizontal="left" vertical="top" wrapText="1"/>
    </xf>
    <xf numFmtId="0" fontId="0" fillId="0" borderId="4" xfId="0" applyBorder="1" applyAlignment="1">
      <alignment horizontal="left" vertical="top"/>
    </xf>
    <xf numFmtId="0" fontId="7" fillId="0" borderId="0" xfId="1" applyAlignment="1"/>
    <xf numFmtId="0" fontId="39" fillId="0" borderId="0" xfId="0" applyFont="1" applyAlignment="1">
      <alignment horizontal="left" vertical="top" wrapText="1"/>
    </xf>
    <xf numFmtId="0" fontId="27" fillId="0" borderId="0" xfId="0" applyFont="1"/>
    <xf numFmtId="0" fontId="43" fillId="0" borderId="0" xfId="0" applyFont="1" applyAlignment="1">
      <alignment vertical="top"/>
    </xf>
    <xf numFmtId="0" fontId="0" fillId="0" borderId="0" xfId="0"/>
    <xf numFmtId="0" fontId="35" fillId="0" borderId="0" xfId="0" applyFont="1" applyAlignment="1">
      <alignment horizontal="left" vertical="top" wrapText="1"/>
    </xf>
    <xf numFmtId="0" fontId="20" fillId="4" borderId="5" xfId="0" applyFont="1" applyFill="1" applyBorder="1" applyAlignment="1">
      <alignment horizontal="center" vertical="center" wrapText="1"/>
    </xf>
    <xf numFmtId="0" fontId="20" fillId="4" borderId="7" xfId="0" applyFont="1" applyFill="1" applyBorder="1" applyAlignment="1">
      <alignment horizontal="center" vertical="center" wrapText="1"/>
    </xf>
    <xf numFmtId="49" fontId="20" fillId="4" borderId="5" xfId="0" applyNumberFormat="1" applyFont="1" applyFill="1" applyBorder="1" applyAlignment="1">
      <alignment horizontal="left" vertical="top" wrapText="1"/>
    </xf>
    <xf numFmtId="49" fontId="20" fillId="4" borderId="6" xfId="0" applyNumberFormat="1" applyFont="1" applyFill="1" applyBorder="1" applyAlignment="1">
      <alignment horizontal="left" vertical="top" wrapText="1"/>
    </xf>
    <xf numFmtId="49" fontId="20" fillId="4" borderId="7" xfId="0" applyNumberFormat="1" applyFont="1" applyFill="1" applyBorder="1" applyAlignment="1">
      <alignment horizontal="left" vertical="top" wrapText="1"/>
    </xf>
    <xf numFmtId="0" fontId="21" fillId="4" borderId="12"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9" fillId="0" borderId="0" xfId="0" applyFont="1" applyAlignment="1">
      <alignment horizontal="left" vertical="top" wrapText="1"/>
    </xf>
  </cellXfs>
  <cellStyles count="2">
    <cellStyle name="Link" xfId="1" builtinId="8"/>
    <cellStyle name="Standard" xfId="0" builtinId="0"/>
  </cellStyles>
  <dxfs count="122">
    <dxf>
      <font>
        <color rgb="FFD0CECE"/>
      </font>
      <fill>
        <patternFill patternType="solid">
          <fgColor theme="0"/>
          <bgColor theme="0"/>
        </patternFill>
      </fill>
    </dxf>
    <dxf>
      <font>
        <color rgb="FFD0CECE"/>
      </font>
      <fill>
        <patternFill patternType="solid">
          <fgColor theme="0"/>
          <bgColor theme="0"/>
        </patternFill>
      </fill>
    </dxf>
    <dxf>
      <font>
        <color rgb="FFD0CECE"/>
      </font>
      <fill>
        <patternFill patternType="solid">
          <fgColor theme="0"/>
          <bgColor theme="0"/>
        </patternFill>
      </fill>
    </dxf>
    <dxf>
      <font>
        <color rgb="FFD0CECE"/>
      </font>
      <fill>
        <patternFill patternType="solid">
          <fgColor theme="0"/>
          <bgColor theme="0"/>
        </patternFill>
      </fill>
    </dxf>
    <dxf>
      <fill>
        <patternFill>
          <fgColor rgb="FFFFDA65"/>
          <bgColor rgb="FFA9D08E"/>
        </patternFill>
      </fill>
    </dxf>
    <dxf>
      <fill>
        <patternFill>
          <fgColor rgb="FFFFDA65"/>
          <bgColor theme="7" tint="0.59996337778862885"/>
        </patternFill>
      </fill>
    </dxf>
    <dxf>
      <fill>
        <patternFill>
          <fgColor rgb="FFFF7979"/>
          <bgColor rgb="FFF8CBAD"/>
        </patternFill>
      </fill>
    </dxf>
    <dxf>
      <fill>
        <patternFill>
          <fgColor rgb="FFFF7979"/>
          <bgColor rgb="FFF8CBAD"/>
        </patternFill>
      </fill>
    </dxf>
    <dxf>
      <fill>
        <patternFill>
          <fgColor rgb="FFFFDA65"/>
          <bgColor theme="7" tint="0.59996337778862885"/>
        </patternFill>
      </fill>
    </dxf>
    <dxf>
      <fill>
        <patternFill>
          <fgColor rgb="FFFFDA65"/>
          <bgColor rgb="FFA9D08E"/>
        </patternFill>
      </fill>
    </dxf>
    <dxf>
      <fill>
        <patternFill>
          <fgColor rgb="FFFF7979"/>
          <bgColor rgb="FFF8CBAD"/>
        </patternFill>
      </fill>
    </dxf>
    <dxf>
      <fill>
        <patternFill>
          <fgColor rgb="FFFFDA65"/>
          <bgColor theme="7" tint="0.59996337778862885"/>
        </patternFill>
      </fill>
    </dxf>
    <dxf>
      <fill>
        <patternFill>
          <fgColor rgb="FFFFDA65"/>
          <bgColor rgb="FFA9D08E"/>
        </patternFill>
      </fill>
    </dxf>
    <dxf>
      <fill>
        <patternFill>
          <fgColor rgb="FF92D050"/>
          <bgColor theme="9" tint="0.39994506668294322"/>
        </patternFill>
      </fill>
    </dxf>
    <dxf>
      <font>
        <color auto="1"/>
      </font>
      <fill>
        <patternFill patternType="solid">
          <fgColor rgb="FFFF7979"/>
          <bgColor rgb="FFF8CBAD"/>
        </patternFill>
      </fill>
    </dxf>
    <dxf>
      <font>
        <color theme="2" tint="-0.24994659260841701"/>
      </font>
    </dxf>
    <dxf>
      <font>
        <color theme="2" tint="-0.24994659260841701"/>
      </font>
    </dxf>
    <dxf>
      <fill>
        <patternFill>
          <fgColor rgb="FF92D050"/>
          <bgColor rgb="FFFFE699"/>
        </patternFill>
      </fill>
    </dxf>
    <dxf>
      <fill>
        <patternFill>
          <fgColor rgb="FF92D050"/>
          <bgColor theme="9" tint="0.39994506668294322"/>
        </patternFill>
      </fill>
    </dxf>
    <dxf>
      <font>
        <color auto="1"/>
      </font>
      <fill>
        <patternFill patternType="solid">
          <fgColor rgb="FFFF7979"/>
          <bgColor rgb="FFF8CBAD"/>
        </patternFill>
      </fill>
    </dxf>
    <dxf>
      <fill>
        <patternFill>
          <fgColor rgb="FF92D050"/>
          <bgColor theme="9" tint="0.39994506668294322"/>
        </patternFill>
      </fill>
    </dxf>
    <dxf>
      <fill>
        <patternFill>
          <fgColor rgb="FF92D050"/>
          <bgColor theme="9" tint="0.39994506668294322"/>
        </patternFill>
      </fill>
    </dxf>
    <dxf>
      <fill>
        <patternFill>
          <fgColor rgb="FF92D050"/>
          <bgColor rgb="FFFFE699"/>
        </patternFill>
      </fill>
    </dxf>
    <dxf>
      <font>
        <color rgb="FFD0CECE"/>
      </font>
      <fill>
        <patternFill patternType="solid">
          <fgColor theme="0"/>
          <bgColor theme="0"/>
        </patternFill>
      </fill>
    </dxf>
    <dxf>
      <fill>
        <patternFill patternType="solid">
          <fgColor rgb="FFFFE699"/>
          <bgColor rgb="FFFFE699"/>
        </patternFill>
      </fill>
    </dxf>
    <dxf>
      <fill>
        <patternFill patternType="solid">
          <fgColor rgb="FFF8CBAD"/>
          <bgColor rgb="FFF8CBAD"/>
        </patternFill>
      </fill>
    </dxf>
    <dxf>
      <fill>
        <patternFill patternType="solid">
          <fgColor rgb="FFA8D08D"/>
          <bgColor rgb="FFA8D08D"/>
        </patternFill>
      </fill>
    </dxf>
    <dxf>
      <fill>
        <patternFill>
          <fgColor rgb="FF92D050"/>
          <bgColor theme="9" tint="0.39994506668294322"/>
        </patternFill>
      </fill>
    </dxf>
    <dxf>
      <font>
        <color auto="1"/>
      </font>
      <fill>
        <patternFill patternType="solid">
          <fgColor rgb="FFFF7979"/>
          <bgColor rgb="FFF8CBAD"/>
        </patternFill>
      </fill>
    </dxf>
    <dxf>
      <fill>
        <patternFill>
          <fgColor rgb="FFFFDA65"/>
          <bgColor rgb="FFFFE699"/>
        </patternFill>
      </fill>
    </dxf>
    <dxf>
      <font>
        <color rgb="FFD0CECE"/>
      </font>
      <fill>
        <patternFill patternType="solid">
          <fgColor theme="0"/>
          <bgColor theme="0"/>
        </patternFill>
      </fill>
    </dxf>
    <dxf>
      <font>
        <color auto="1"/>
      </font>
      <fill>
        <patternFill patternType="darkUp">
          <fgColor rgb="FFA9D08E"/>
          <bgColor theme="0"/>
        </patternFill>
      </fill>
    </dxf>
    <dxf>
      <font>
        <color auto="1"/>
      </font>
      <fill>
        <patternFill>
          <bgColor theme="9" tint="0.39994506668294322"/>
        </patternFill>
      </fill>
    </dxf>
    <dxf>
      <font>
        <color theme="0"/>
      </font>
      <fill>
        <patternFill>
          <bgColor theme="9"/>
        </patternFill>
      </fill>
    </dxf>
    <dxf>
      <font>
        <color auto="1"/>
      </font>
      <fill>
        <patternFill>
          <bgColor theme="5" tint="0.59996337778862885"/>
        </patternFill>
      </fill>
    </dxf>
    <dxf>
      <font>
        <color theme="0"/>
      </font>
      <fill>
        <patternFill patternType="darkUp">
          <fgColor rgb="FF70AD47"/>
          <bgColor theme="9" tint="0.79998168889431442"/>
        </patternFill>
      </fill>
    </dxf>
    <dxf>
      <font>
        <color auto="1"/>
      </font>
      <fill>
        <patternFill patternType="darkUp">
          <fgColor rgb="FFF8CBAD"/>
          <bgColor theme="0"/>
        </patternFill>
      </fill>
    </dxf>
    <dxf>
      <font>
        <color auto="1"/>
      </font>
      <fill>
        <patternFill patternType="darkUp">
          <fgColor rgb="FFF8CBAD"/>
          <bgColor theme="0"/>
        </patternFill>
      </fill>
    </dxf>
    <dxf>
      <font>
        <color theme="0"/>
      </font>
      <fill>
        <patternFill patternType="darkUp">
          <fgColor rgb="FF70AD47"/>
          <bgColor theme="9" tint="0.79998168889431442"/>
        </patternFill>
      </fill>
    </dxf>
    <dxf>
      <font>
        <color theme="0"/>
      </font>
      <fill>
        <patternFill>
          <bgColor theme="9"/>
        </patternFill>
      </fill>
    </dxf>
    <dxf>
      <font>
        <color auto="1"/>
      </font>
      <fill>
        <patternFill>
          <bgColor theme="9" tint="0.39994506668294322"/>
        </patternFill>
      </fill>
    </dxf>
    <dxf>
      <font>
        <color auto="1"/>
      </font>
      <fill>
        <patternFill patternType="darkUp">
          <fgColor rgb="FFA9D08E"/>
          <bgColor theme="0"/>
        </patternFill>
      </fill>
    </dxf>
    <dxf>
      <font>
        <color auto="1"/>
      </font>
      <fill>
        <patternFill>
          <bgColor theme="5" tint="0.59996337778862885"/>
        </patternFill>
      </fill>
    </dxf>
    <dxf>
      <fill>
        <patternFill>
          <fgColor rgb="FFFFDA65"/>
          <bgColor rgb="FFFFE699"/>
        </patternFill>
      </fill>
    </dxf>
    <dxf>
      <fill>
        <patternFill>
          <fgColor rgb="FF92D050"/>
          <bgColor theme="9" tint="0.39994506668294322"/>
        </patternFill>
      </fill>
    </dxf>
    <dxf>
      <font>
        <color auto="1"/>
      </font>
      <fill>
        <patternFill patternType="solid">
          <fgColor rgb="FFFF7979"/>
          <bgColor rgb="FFF8CBAD"/>
        </patternFill>
      </fill>
    </dxf>
    <dxf>
      <font>
        <color rgb="FFD0CECE"/>
      </font>
      <fill>
        <patternFill patternType="solid">
          <fgColor theme="0"/>
          <bgColor theme="0"/>
        </patternFill>
      </fill>
    </dxf>
    <dxf>
      <font>
        <color rgb="FFD0CECE"/>
      </font>
      <fill>
        <patternFill patternType="solid">
          <fgColor theme="0"/>
          <bgColor theme="0"/>
        </patternFill>
      </fill>
    </dxf>
    <dxf>
      <font>
        <color theme="2" tint="-0.24994659260841701"/>
      </font>
    </dxf>
    <dxf>
      <font>
        <color theme="2" tint="-0.24994659260841701"/>
      </font>
    </dxf>
    <dxf>
      <fill>
        <patternFill>
          <fgColor rgb="FF92D050"/>
          <bgColor theme="9" tint="0.39994506668294322"/>
        </patternFill>
      </fill>
    </dxf>
    <dxf>
      <fill>
        <patternFill>
          <fgColor rgb="FF92D050"/>
          <bgColor rgb="FFFFE699"/>
        </patternFill>
      </fill>
    </dxf>
    <dxf>
      <font>
        <color auto="1"/>
      </font>
      <fill>
        <patternFill patternType="solid">
          <fgColor rgb="FFFF7979"/>
          <bgColor rgb="FFF8CBAD"/>
        </patternFill>
      </fill>
    </dxf>
    <dxf>
      <fill>
        <patternFill>
          <bgColor rgb="FFA9D08E"/>
        </patternFill>
      </fill>
    </dxf>
    <dxf>
      <fill>
        <patternFill>
          <bgColor rgb="FFF8CBAD"/>
        </patternFill>
      </fill>
    </dxf>
    <dxf>
      <fill>
        <patternFill>
          <fgColor rgb="FF92D050"/>
          <bgColor rgb="FFFFE699"/>
        </patternFill>
      </fill>
    </dxf>
    <dxf>
      <font>
        <color theme="2" tint="-0.24994659260841701"/>
      </font>
    </dxf>
    <dxf>
      <font>
        <color theme="2" tint="-0.24994659260841701"/>
      </font>
    </dxf>
    <dxf>
      <font>
        <color rgb="FFD0CECE"/>
      </font>
      <fill>
        <patternFill patternType="solid">
          <fgColor theme="0"/>
          <bgColor theme="0"/>
        </patternFill>
      </fill>
    </dxf>
    <dxf>
      <font>
        <color rgb="FFD0CECE"/>
      </font>
      <fill>
        <patternFill patternType="solid">
          <fgColor theme="0"/>
          <bgColor theme="0"/>
        </patternFill>
      </fill>
    </dxf>
    <dxf>
      <font>
        <color rgb="FFD0CECE"/>
      </font>
      <fill>
        <patternFill patternType="solid">
          <fgColor theme="0"/>
          <bgColor theme="0"/>
        </patternFill>
      </fill>
    </dxf>
    <dxf>
      <font>
        <color rgb="FFD0CECE"/>
      </font>
      <fill>
        <patternFill patternType="solid">
          <fgColor theme="0"/>
          <bgColor theme="0"/>
        </patternFill>
      </fill>
    </dxf>
    <dxf>
      <fill>
        <patternFill>
          <bgColor rgb="FFA9D08E"/>
        </patternFill>
      </fill>
    </dxf>
    <dxf>
      <fill>
        <patternFill>
          <bgColor rgb="FFF8CBAD"/>
        </patternFill>
      </fill>
    </dxf>
    <dxf>
      <fill>
        <patternFill>
          <bgColor rgb="FFA9D08E"/>
        </patternFill>
      </fill>
    </dxf>
    <dxf>
      <fill>
        <patternFill>
          <bgColor rgb="FFF8CBAD"/>
        </patternFill>
      </fill>
    </dxf>
    <dxf>
      <font>
        <color rgb="FFD0CECE"/>
      </font>
      <fill>
        <patternFill patternType="solid">
          <fgColor theme="0"/>
          <bgColor theme="0"/>
        </patternFill>
      </fill>
    </dxf>
    <dxf>
      <font>
        <color rgb="FFD0CECE"/>
      </font>
      <fill>
        <patternFill patternType="solid">
          <fgColor theme="0"/>
          <bgColor theme="0"/>
        </patternFill>
      </fill>
    </dxf>
    <dxf>
      <font>
        <color rgb="FFD0CECE"/>
      </font>
      <fill>
        <patternFill patternType="solid">
          <fgColor theme="0"/>
          <bgColor theme="0"/>
        </patternFill>
      </fill>
    </dxf>
    <dxf>
      <font>
        <color theme="2" tint="-9.9948118533890809E-2"/>
      </font>
      <fill>
        <patternFill>
          <bgColor theme="0"/>
        </patternFill>
      </fill>
    </dxf>
    <dxf>
      <fill>
        <patternFill>
          <fgColor rgb="FFFFDA65"/>
          <bgColor rgb="FFA9D08E"/>
        </patternFill>
      </fill>
    </dxf>
    <dxf>
      <fill>
        <patternFill>
          <fgColor rgb="FFFF7979"/>
          <bgColor rgb="FFF8CBAD"/>
        </patternFill>
      </fill>
    </dxf>
    <dxf>
      <fill>
        <patternFill>
          <fgColor rgb="FFFFDA65"/>
          <bgColor theme="7" tint="0.59996337778862885"/>
        </patternFill>
      </fill>
    </dxf>
    <dxf>
      <fill>
        <patternFill>
          <fgColor rgb="FFFFDA65"/>
          <bgColor rgb="FFA9D08E"/>
        </patternFill>
      </fill>
    </dxf>
    <dxf>
      <fill>
        <patternFill>
          <fgColor rgb="FFFFDA65"/>
          <bgColor theme="7" tint="0.59996337778862885"/>
        </patternFill>
      </fill>
    </dxf>
    <dxf>
      <fill>
        <patternFill>
          <fgColor rgb="FFFF7979"/>
          <bgColor rgb="FFF8CBAD"/>
        </patternFill>
      </fill>
    </dxf>
    <dxf>
      <fill>
        <patternFill>
          <fgColor rgb="FFFF7979"/>
          <bgColor rgb="FFF8CBAD"/>
        </patternFill>
      </fill>
    </dxf>
    <dxf>
      <fill>
        <patternFill>
          <fgColor rgb="FFFFDA65"/>
          <bgColor theme="7" tint="0.59996337778862885"/>
        </patternFill>
      </fill>
    </dxf>
    <dxf>
      <fill>
        <patternFill>
          <fgColor rgb="FFFFDA65"/>
          <bgColor rgb="FFA9D08E"/>
        </patternFill>
      </fill>
    </dxf>
    <dxf>
      <font>
        <color auto="1"/>
      </font>
      <fill>
        <patternFill patternType="solid">
          <fgColor rgb="FFFF7979"/>
          <bgColor rgb="FFF8CBAD"/>
        </patternFill>
      </fill>
    </dxf>
    <dxf>
      <font>
        <color theme="2" tint="-0.24994659260841701"/>
      </font>
    </dxf>
    <dxf>
      <font>
        <color theme="2" tint="-0.24994659260841701"/>
      </font>
    </dxf>
    <dxf>
      <fill>
        <patternFill>
          <fgColor rgb="FF92D050"/>
          <bgColor theme="9" tint="0.39994506668294322"/>
        </patternFill>
      </fill>
    </dxf>
    <dxf>
      <fill>
        <patternFill>
          <fgColor rgb="FF92D050"/>
          <bgColor theme="9" tint="0.39994506668294322"/>
        </patternFill>
      </fill>
    </dxf>
    <dxf>
      <fill>
        <patternFill>
          <fgColor rgb="FF92D050"/>
          <bgColor rgb="FFFFE699"/>
        </patternFill>
      </fill>
    </dxf>
    <dxf>
      <fill>
        <patternFill>
          <fgColor rgb="FF92D050"/>
          <bgColor rgb="FFFFE699"/>
        </patternFill>
      </fill>
    </dxf>
    <dxf>
      <fill>
        <patternFill>
          <fgColor rgb="FF92D050"/>
          <bgColor theme="9" tint="0.39994506668294322"/>
        </patternFill>
      </fill>
    </dxf>
    <dxf>
      <fill>
        <patternFill>
          <fgColor rgb="FF92D050"/>
          <bgColor theme="9" tint="0.39994506668294322"/>
        </patternFill>
      </fill>
    </dxf>
    <dxf>
      <font>
        <color auto="1"/>
      </font>
      <fill>
        <patternFill patternType="solid">
          <fgColor rgb="FFFF7979"/>
          <bgColor rgb="FFF8CBAD"/>
        </patternFill>
      </fill>
    </dxf>
    <dxf>
      <fill>
        <patternFill>
          <fgColor rgb="FF92D050"/>
          <bgColor theme="9" tint="0.39994506668294322"/>
        </patternFill>
      </fill>
    </dxf>
    <dxf>
      <font>
        <color auto="1"/>
      </font>
      <fill>
        <patternFill patternType="solid">
          <fgColor rgb="FFFF7979"/>
          <bgColor rgb="FFF8CBAD"/>
        </patternFill>
      </fill>
    </dxf>
    <dxf>
      <fill>
        <patternFill>
          <fgColor rgb="FFFFDA65"/>
          <bgColor rgb="FFFFE699"/>
        </patternFill>
      </fill>
    </dxf>
    <dxf>
      <font>
        <color theme="0"/>
      </font>
      <fill>
        <patternFill>
          <bgColor theme="9"/>
        </patternFill>
      </fill>
    </dxf>
    <dxf>
      <font>
        <color auto="1"/>
      </font>
      <fill>
        <patternFill>
          <bgColor theme="5" tint="0.59996337778862885"/>
        </patternFill>
      </fill>
    </dxf>
    <dxf>
      <font>
        <color auto="1"/>
      </font>
      <fill>
        <patternFill>
          <bgColor theme="9" tint="0.39994506668294322"/>
        </patternFill>
      </fill>
    </dxf>
    <dxf>
      <font>
        <color auto="1"/>
      </font>
      <fill>
        <patternFill patternType="darkUp">
          <fgColor rgb="FFA9D08E"/>
          <bgColor theme="0"/>
        </patternFill>
      </fill>
    </dxf>
    <dxf>
      <font>
        <color theme="0"/>
      </font>
      <fill>
        <patternFill patternType="darkUp">
          <fgColor rgb="FF70AD47"/>
          <bgColor theme="9" tint="0.79998168889431442"/>
        </patternFill>
      </fill>
    </dxf>
    <dxf>
      <font>
        <color auto="1"/>
      </font>
      <fill>
        <patternFill patternType="darkUp">
          <fgColor rgb="FFF8CBAD"/>
          <bgColor theme="0"/>
        </patternFill>
      </fill>
    </dxf>
    <dxf>
      <font>
        <color auto="1"/>
      </font>
      <fill>
        <patternFill>
          <bgColor theme="5" tint="0.59996337778862885"/>
        </patternFill>
      </fill>
    </dxf>
    <dxf>
      <font>
        <color theme="0"/>
      </font>
      <fill>
        <patternFill patternType="darkUp">
          <fgColor rgb="FF70AD47"/>
          <bgColor theme="9" tint="0.79998168889431442"/>
        </patternFill>
      </fill>
    </dxf>
    <dxf>
      <font>
        <color auto="1"/>
      </font>
      <fill>
        <patternFill patternType="darkUp">
          <fgColor rgb="FFA9D08E"/>
          <bgColor theme="0"/>
        </patternFill>
      </fill>
    </dxf>
    <dxf>
      <font>
        <color auto="1"/>
      </font>
      <fill>
        <patternFill>
          <bgColor theme="9" tint="0.39994506668294322"/>
        </patternFill>
      </fill>
    </dxf>
    <dxf>
      <font>
        <color theme="0"/>
      </font>
      <fill>
        <patternFill>
          <bgColor theme="9"/>
        </patternFill>
      </fill>
    </dxf>
    <dxf>
      <font>
        <color auto="1"/>
      </font>
      <fill>
        <patternFill patternType="darkUp">
          <fgColor rgb="FFF8CBAD"/>
          <bgColor theme="0"/>
        </patternFill>
      </fill>
    </dxf>
    <dxf>
      <fill>
        <patternFill>
          <fgColor rgb="FF92D050"/>
          <bgColor theme="9" tint="0.39994506668294322"/>
        </patternFill>
      </fill>
    </dxf>
    <dxf>
      <font>
        <color auto="1"/>
      </font>
      <fill>
        <patternFill patternType="solid">
          <fgColor rgb="FFFF7979"/>
          <bgColor rgb="FFF8CBAD"/>
        </patternFill>
      </fill>
    </dxf>
    <dxf>
      <fill>
        <patternFill>
          <fgColor rgb="FFFFDA65"/>
          <bgColor rgb="FFFFE699"/>
        </patternFill>
      </fill>
    </dxf>
    <dxf>
      <font>
        <color theme="2" tint="-0.24994659260841701"/>
      </font>
    </dxf>
    <dxf>
      <font>
        <color theme="2" tint="-0.24994659260841701"/>
      </font>
    </dxf>
    <dxf>
      <fill>
        <patternFill>
          <fgColor rgb="FF92D050"/>
          <bgColor rgb="FFFFE699"/>
        </patternFill>
      </fill>
    </dxf>
    <dxf>
      <fill>
        <patternFill>
          <fgColor rgb="FF92D050"/>
          <bgColor theme="9" tint="0.39994506668294322"/>
        </patternFill>
      </fill>
    </dxf>
    <dxf>
      <font>
        <color auto="1"/>
      </font>
      <fill>
        <patternFill patternType="solid">
          <fgColor rgb="FFFF7979"/>
          <bgColor rgb="FFF8CBAD"/>
        </patternFill>
      </fill>
    </dxf>
    <dxf>
      <font>
        <color theme="2" tint="-0.24994659260841701"/>
      </font>
    </dxf>
    <dxf>
      <font>
        <color theme="2" tint="-0.24994659260841701"/>
      </font>
    </dxf>
    <dxf>
      <fill>
        <patternFill>
          <bgColor rgb="FFA9D08E"/>
        </patternFill>
      </fill>
    </dxf>
    <dxf>
      <fill>
        <patternFill>
          <bgColor rgb="FFF8CBAD"/>
        </patternFill>
      </fill>
    </dxf>
    <dxf>
      <fill>
        <patternFill>
          <fgColor rgb="FF92D050"/>
          <bgColor rgb="FFFFE699"/>
        </patternFill>
      </fill>
    </dxf>
    <dxf>
      <fill>
        <patternFill>
          <bgColor rgb="FFF8CBAD"/>
        </patternFill>
      </fill>
    </dxf>
    <dxf>
      <fill>
        <patternFill>
          <bgColor rgb="FFA9D08E"/>
        </patternFill>
      </fill>
    </dxf>
    <dxf>
      <fill>
        <patternFill>
          <bgColor rgb="FFA9D08E"/>
        </patternFill>
      </fill>
    </dxf>
    <dxf>
      <fill>
        <patternFill>
          <bgColor rgb="FFF8CBAD"/>
        </patternFill>
      </fill>
    </dxf>
    <dxf>
      <font>
        <color theme="2" tint="-9.9948118533890809E-2"/>
      </font>
      <fill>
        <patternFill>
          <bgColor theme="0"/>
        </patternFill>
      </fill>
    </dxf>
  </dxfs>
  <tableStyles count="0" defaultTableStyle="TableStyleMedium2" defaultPivotStyle="PivotStyleLight16"/>
  <colors>
    <mruColors>
      <color rgb="FFDCE1E8"/>
      <color rgb="FFF8CBAD"/>
      <color rgb="FFFF7979"/>
      <color rgb="FFEAEDF2"/>
      <color rgb="FFFFE699"/>
      <color rgb="FFA9D08E"/>
      <color rgb="FF70AD47"/>
      <color rgb="FFFFDA65"/>
      <color rgb="FFE6DCE4"/>
      <color rgb="FFE5E3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vud.ch/"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vud.ch/"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1055343</xdr:colOff>
      <xdr:row>0</xdr:row>
      <xdr:rowOff>98767</xdr:rowOff>
    </xdr:from>
    <xdr:to>
      <xdr:col>7</xdr:col>
      <xdr:colOff>1850</xdr:colOff>
      <xdr:row>2</xdr:row>
      <xdr:rowOff>10016</xdr:rowOff>
    </xdr:to>
    <xdr:pic>
      <xdr:nvPicPr>
        <xdr:cNvPr id="2" name="object 4">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cstate="print"/>
        <a:stretch>
          <a:fillRect/>
        </a:stretch>
      </xdr:blipFill>
      <xdr:spPr>
        <a:xfrm>
          <a:off x="8689198" y="98767"/>
          <a:ext cx="1773234" cy="354594"/>
        </a:xfrm>
        <a:prstGeom prst="rect">
          <a:avLst/>
        </a:prstGeom>
      </xdr:spPr>
    </xdr:pic>
    <xdr:clientData/>
  </xdr:twoCellAnchor>
  <xdr:oneCellAnchor>
    <xdr:from>
      <xdr:col>6</xdr:col>
      <xdr:colOff>175846</xdr:colOff>
      <xdr:row>165</xdr:row>
      <xdr:rowOff>146539</xdr:rowOff>
    </xdr:from>
    <xdr:ext cx="3100754" cy="937564"/>
    <xdr:sp macro="" textlink="">
      <xdr:nvSpPr>
        <xdr:cNvPr id="3" name="Textfeld 2">
          <a:extLst>
            <a:ext uri="{FF2B5EF4-FFF2-40B4-BE49-F238E27FC236}">
              <a16:creationId xmlns:a16="http://schemas.microsoft.com/office/drawing/2014/main" id="{83DA4323-CC2C-19DA-046A-53FE56055D2C}"/>
            </a:ext>
          </a:extLst>
        </xdr:cNvPr>
        <xdr:cNvSpPr txBox="1"/>
      </xdr:nvSpPr>
      <xdr:spPr>
        <a:xfrm>
          <a:off x="9243646" y="41096419"/>
          <a:ext cx="3100754" cy="937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900" kern="1200"/>
            <a:t>Risikoeinteilung kann durch manuelles Anpassen der Bezeichnungen </a:t>
          </a:r>
          <a:r>
            <a:rPr lang="de-CH" sz="900" kern="1200" baseline="0"/>
            <a:t>"Hoch", "Mittel" und "Tief" konfiguriert werden.</a:t>
          </a:r>
        </a:p>
        <a:p>
          <a:endParaRPr lang="de-CH" sz="900" kern="1200" baseline="0"/>
        </a:p>
        <a:p>
          <a:r>
            <a:rPr lang="de-CH" sz="900" kern="1200" baseline="0"/>
            <a:t>Als "Tief" eingestufte Risiken sind hier verstanden als solche, die nach der DSGVO nicht meldepflichtig sind.</a:t>
          </a:r>
          <a:endParaRPr lang="de-CH" sz="900" kern="1200"/>
        </a:p>
      </xdr:txBody>
    </xdr:sp>
    <xdr:clientData/>
  </xdr:oneCellAnchor>
  <xdr:oneCellAnchor>
    <xdr:from>
      <xdr:col>6</xdr:col>
      <xdr:colOff>169984</xdr:colOff>
      <xdr:row>160</xdr:row>
      <xdr:rowOff>11724</xdr:rowOff>
    </xdr:from>
    <xdr:ext cx="2414954" cy="937564"/>
    <xdr:sp macro="" textlink="">
      <xdr:nvSpPr>
        <xdr:cNvPr id="4" name="Textfeld 3">
          <a:extLst>
            <a:ext uri="{FF2B5EF4-FFF2-40B4-BE49-F238E27FC236}">
              <a16:creationId xmlns:a16="http://schemas.microsoft.com/office/drawing/2014/main" id="{24B5CA28-FE41-46B5-9410-E8A3349A2B77}"/>
            </a:ext>
          </a:extLst>
        </xdr:cNvPr>
        <xdr:cNvSpPr txBox="1"/>
      </xdr:nvSpPr>
      <xdr:spPr>
        <a:xfrm>
          <a:off x="7532076" y="12496801"/>
          <a:ext cx="2414954" cy="937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900" kern="1200"/>
            <a:t>Risikoberechnung:</a:t>
          </a:r>
          <a:r>
            <a:rPr lang="de-CH" sz="900" kern="1200" baseline="0"/>
            <a:t> </a:t>
          </a:r>
        </a:p>
        <a:p>
          <a:endParaRPr lang="de-CH" sz="900" kern="1200" baseline="0"/>
        </a:p>
        <a:p>
          <a:r>
            <a:rPr lang="de-CH" sz="900" kern="1200" baseline="0"/>
            <a:t>Wahrscheinlichkeit der unsicheren Tatsache (25%, 50%, 75%, 100%) x Wahrscheinlichkeit negativer Folgen (1, 2, 3, 4) x Schwere der negativen Folgen (1, 2, 3, 4)</a:t>
          </a:r>
        </a:p>
      </xdr:txBody>
    </xdr:sp>
    <xdr:clientData/>
  </xdr:oneCellAnchor>
  <xdr:twoCellAnchor editAs="oneCell">
    <xdr:from>
      <xdr:col>6</xdr:col>
      <xdr:colOff>2157048</xdr:colOff>
      <xdr:row>214</xdr:row>
      <xdr:rowOff>490971</xdr:rowOff>
    </xdr:from>
    <xdr:to>
      <xdr:col>6</xdr:col>
      <xdr:colOff>2733676</xdr:colOff>
      <xdr:row>215</xdr:row>
      <xdr:rowOff>16667</xdr:rowOff>
    </xdr:to>
    <xdr:pic>
      <xdr:nvPicPr>
        <xdr:cNvPr id="5" name="Picture 4">
          <a:extLst>
            <a:ext uri="{FF2B5EF4-FFF2-40B4-BE49-F238E27FC236}">
              <a16:creationId xmlns:a16="http://schemas.microsoft.com/office/drawing/2014/main" id="{AEA9A205-A747-E08E-C81F-129B2D102B3D}"/>
            </a:ext>
          </a:extLst>
        </xdr:cNvPr>
        <xdr:cNvPicPr>
          <a:picLocks noChangeAspect="1"/>
        </xdr:cNvPicPr>
      </xdr:nvPicPr>
      <xdr:blipFill>
        <a:blip xmlns:r="http://schemas.openxmlformats.org/officeDocument/2006/relationships" r:embed="rId3"/>
        <a:stretch>
          <a:fillRect/>
        </a:stretch>
      </xdr:blipFill>
      <xdr:spPr>
        <a:xfrm>
          <a:off x="10967673" y="53621421"/>
          <a:ext cx="576628" cy="2210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1055343</xdr:colOff>
      <xdr:row>0</xdr:row>
      <xdr:rowOff>98767</xdr:rowOff>
    </xdr:from>
    <xdr:to>
      <xdr:col>7</xdr:col>
      <xdr:colOff>1850</xdr:colOff>
      <xdr:row>2</xdr:row>
      <xdr:rowOff>10016</xdr:rowOff>
    </xdr:to>
    <xdr:pic>
      <xdr:nvPicPr>
        <xdr:cNvPr id="2" name="object 4">
          <a:hlinkClick xmlns:r="http://schemas.openxmlformats.org/officeDocument/2006/relationships" r:id="rId1"/>
          <a:extLst>
            <a:ext uri="{FF2B5EF4-FFF2-40B4-BE49-F238E27FC236}">
              <a16:creationId xmlns:a16="http://schemas.microsoft.com/office/drawing/2014/main" id="{F67AE188-9CA3-4D00-8DD3-5A9FBE576D9B}"/>
            </a:ext>
          </a:extLst>
        </xdr:cNvPr>
        <xdr:cNvPicPr/>
      </xdr:nvPicPr>
      <xdr:blipFill>
        <a:blip xmlns:r="http://schemas.openxmlformats.org/officeDocument/2006/relationships" r:embed="rId2" cstate="print"/>
        <a:stretch>
          <a:fillRect/>
        </a:stretch>
      </xdr:blipFill>
      <xdr:spPr>
        <a:xfrm>
          <a:off x="10123143" y="98767"/>
          <a:ext cx="1796387" cy="360829"/>
        </a:xfrm>
        <a:prstGeom prst="rect">
          <a:avLst/>
        </a:prstGeom>
      </xdr:spPr>
    </xdr:pic>
    <xdr:clientData/>
  </xdr:twoCellAnchor>
  <xdr:oneCellAnchor>
    <xdr:from>
      <xdr:col>6</xdr:col>
      <xdr:colOff>175846</xdr:colOff>
      <xdr:row>165</xdr:row>
      <xdr:rowOff>146539</xdr:rowOff>
    </xdr:from>
    <xdr:ext cx="3018692" cy="732692"/>
    <xdr:sp macro="" textlink="">
      <xdr:nvSpPr>
        <xdr:cNvPr id="3" name="Textfeld 2">
          <a:extLst>
            <a:ext uri="{FF2B5EF4-FFF2-40B4-BE49-F238E27FC236}">
              <a16:creationId xmlns:a16="http://schemas.microsoft.com/office/drawing/2014/main" id="{CE3D1DFB-87C4-4973-B667-19CB1D5087E9}"/>
            </a:ext>
          </a:extLst>
        </xdr:cNvPr>
        <xdr:cNvSpPr txBox="1"/>
      </xdr:nvSpPr>
      <xdr:spPr>
        <a:xfrm>
          <a:off x="10146323" y="37238354"/>
          <a:ext cx="3018692" cy="7326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900" kern="1200"/>
            <a:t>Risk categorisation can  be configured by manually adjusting the 'High', 'Medium' and 'Low' designations.</a:t>
          </a:r>
        </a:p>
        <a:p>
          <a:endParaRPr lang="de-CH" sz="900" kern="1200"/>
        </a:p>
        <a:p>
          <a:r>
            <a:rPr lang="de-CH" sz="900" kern="1200"/>
            <a:t>'Low' is understood as a non reportable risk under the GDPR.</a:t>
          </a:r>
        </a:p>
      </xdr:txBody>
    </xdr:sp>
    <xdr:clientData/>
  </xdr:oneCellAnchor>
  <xdr:oneCellAnchor>
    <xdr:from>
      <xdr:col>6</xdr:col>
      <xdr:colOff>169984</xdr:colOff>
      <xdr:row>160</xdr:row>
      <xdr:rowOff>11724</xdr:rowOff>
    </xdr:from>
    <xdr:ext cx="2414954" cy="937564"/>
    <xdr:sp macro="" textlink="">
      <xdr:nvSpPr>
        <xdr:cNvPr id="4" name="Textfeld 3">
          <a:extLst>
            <a:ext uri="{FF2B5EF4-FFF2-40B4-BE49-F238E27FC236}">
              <a16:creationId xmlns:a16="http://schemas.microsoft.com/office/drawing/2014/main" id="{F5DEDA29-25EF-4A1C-949C-0308B683EEA7}"/>
            </a:ext>
          </a:extLst>
        </xdr:cNvPr>
        <xdr:cNvSpPr txBox="1"/>
      </xdr:nvSpPr>
      <xdr:spPr>
        <a:xfrm>
          <a:off x="10140461" y="36025016"/>
          <a:ext cx="2414954" cy="937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900" kern="1200"/>
            <a:t>Risk calculation:</a:t>
          </a:r>
          <a:r>
            <a:rPr lang="de-CH" sz="900" kern="1200" baseline="0"/>
            <a:t> </a:t>
          </a:r>
        </a:p>
        <a:p>
          <a:endParaRPr lang="de-CH" sz="900" kern="1200" baseline="0"/>
        </a:p>
        <a:p>
          <a:r>
            <a:rPr lang="de-CH" sz="900" kern="1200" baseline="0"/>
            <a:t>Probability of the uncertain circumstance (25%, 50%, 75%, 100%) x Probability of negative consequences (1, 2, 3, 4) x Severity of negative consequences (1, 2, 3, 4)</a:t>
          </a:r>
        </a:p>
      </xdr:txBody>
    </xdr:sp>
    <xdr:clientData/>
  </xdr:oneCellAnchor>
  <xdr:twoCellAnchor editAs="oneCell">
    <xdr:from>
      <xdr:col>6</xdr:col>
      <xdr:colOff>2157048</xdr:colOff>
      <xdr:row>214</xdr:row>
      <xdr:rowOff>490971</xdr:rowOff>
    </xdr:from>
    <xdr:to>
      <xdr:col>6</xdr:col>
      <xdr:colOff>2733676</xdr:colOff>
      <xdr:row>215</xdr:row>
      <xdr:rowOff>16668</xdr:rowOff>
    </xdr:to>
    <xdr:pic>
      <xdr:nvPicPr>
        <xdr:cNvPr id="5" name="Picture 4">
          <a:extLst>
            <a:ext uri="{FF2B5EF4-FFF2-40B4-BE49-F238E27FC236}">
              <a16:creationId xmlns:a16="http://schemas.microsoft.com/office/drawing/2014/main" id="{8362E01B-33B9-4C92-98F0-188A3DFE3995}"/>
            </a:ext>
          </a:extLst>
        </xdr:cNvPr>
        <xdr:cNvPicPr>
          <a:picLocks noChangeAspect="1"/>
        </xdr:cNvPicPr>
      </xdr:nvPicPr>
      <xdr:blipFill>
        <a:blip xmlns:r="http://schemas.openxmlformats.org/officeDocument/2006/relationships" r:embed="rId3"/>
        <a:stretch>
          <a:fillRect/>
        </a:stretch>
      </xdr:blipFill>
      <xdr:spPr>
        <a:xfrm>
          <a:off x="11224848" y="52604151"/>
          <a:ext cx="576628" cy="219117"/>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ur-lex.europa.eu/legal-content/EN/TXT/?uri=CELEX%3A02016R0679-20160504" TargetMode="External"/><Relationship Id="rId13" Type="http://schemas.openxmlformats.org/officeDocument/2006/relationships/vmlDrawing" Target="../drawings/vmlDrawing1.vml"/><Relationship Id="rId3" Type="http://schemas.openxmlformats.org/officeDocument/2006/relationships/hyperlink" Target="https://www.edpb.europa.eu/sme-data-protection-guide/data-breaches_de" TargetMode="External"/><Relationship Id="rId7" Type="http://schemas.openxmlformats.org/officeDocument/2006/relationships/hyperlink" Target="https://eur-lex.europa.eu/legal-content/EN/TXT/?uri=CELEX%3A02016R0679-20160504" TargetMode="External"/><Relationship Id="rId12" Type="http://schemas.openxmlformats.org/officeDocument/2006/relationships/drawing" Target="../drawings/drawing1.xml"/><Relationship Id="rId2" Type="http://schemas.openxmlformats.org/officeDocument/2006/relationships/hyperlink" Target="https://www.ncsc.admin.ch/ncsc/de/home/meldepflicht/meldepflicht-vorgehen.html" TargetMode="External"/><Relationship Id="rId1" Type="http://schemas.openxmlformats.org/officeDocument/2006/relationships/hyperlink" Target="https://databreach.edoeb.admin.ch/report" TargetMode="External"/><Relationship Id="rId6" Type="http://schemas.openxmlformats.org/officeDocument/2006/relationships/hyperlink" Target="https://www.fedlex.admin.ch/eli/cc/2022/491/de" TargetMode="External"/><Relationship Id="rId11" Type="http://schemas.openxmlformats.org/officeDocument/2006/relationships/printerSettings" Target="../printerSettings/printerSettings1.bin"/><Relationship Id="rId5" Type="http://schemas.openxmlformats.org/officeDocument/2006/relationships/hyperlink" Target="https://www.fedlex.admin.ch/eli/cc/2022/568/de" TargetMode="External"/><Relationship Id="rId10" Type="http://schemas.openxmlformats.org/officeDocument/2006/relationships/hyperlink" Target="https://eur-lex.europa.eu/legal-content/EN/TXT/?uri=CELEX:32022L2555" TargetMode="External"/><Relationship Id="rId4" Type="http://schemas.openxmlformats.org/officeDocument/2006/relationships/hyperlink" Target="https://www.edpb.europa.eu/sme-data-protection-guide/data-breaches_de" TargetMode="External"/><Relationship Id="rId9" Type="http://schemas.openxmlformats.org/officeDocument/2006/relationships/hyperlink" Target="https://www.fedlex.admin.ch/eli/cc/2022/232/de"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fedlex.admin.ch/eli/cc/2022/232/de" TargetMode="External"/><Relationship Id="rId13" Type="http://schemas.openxmlformats.org/officeDocument/2006/relationships/hyperlink" Target="https://www.fedlex.admin.ch/eli/cc/2022/568/en" TargetMode="External"/><Relationship Id="rId18" Type="http://schemas.openxmlformats.org/officeDocument/2006/relationships/comments" Target="../comments2.xml"/><Relationship Id="rId3" Type="http://schemas.openxmlformats.org/officeDocument/2006/relationships/hyperlink" Target="https://eur-lex.europa.eu/legal-content/EN/TXT/?uri=CELEX%3A02016R0679-20160504" TargetMode="External"/><Relationship Id="rId7" Type="http://schemas.openxmlformats.org/officeDocument/2006/relationships/hyperlink" Target="https://www.ncsc.admin.ch/ncsc/de/home/meldepflicht/meldepflicht-vorgehen.html" TargetMode="External"/><Relationship Id="rId12" Type="http://schemas.openxmlformats.org/officeDocument/2006/relationships/hyperlink" Target="https://www.edpb.europa.eu/sme-data-protection-guide/data-breaches_en" TargetMode="External"/><Relationship Id="rId17" Type="http://schemas.openxmlformats.org/officeDocument/2006/relationships/vmlDrawing" Target="../drawings/vmlDrawing2.vml"/><Relationship Id="rId2" Type="http://schemas.openxmlformats.org/officeDocument/2006/relationships/hyperlink" Target="https://www.edpb.europa.eu/sme-data-protection-guide/data-breaches_de" TargetMode="External"/><Relationship Id="rId16" Type="http://schemas.openxmlformats.org/officeDocument/2006/relationships/drawing" Target="../drawings/drawing2.xml"/><Relationship Id="rId1" Type="http://schemas.openxmlformats.org/officeDocument/2006/relationships/hyperlink" Target="https://databreach.edoeb.admin.ch/report" TargetMode="External"/><Relationship Id="rId6" Type="http://schemas.openxmlformats.org/officeDocument/2006/relationships/hyperlink" Target="https://eur-lex.europa.eu/legal-content/EN/TXT/?uri=CELEX%3A02016R0679-20160504" TargetMode="External"/><Relationship Id="rId11" Type="http://schemas.openxmlformats.org/officeDocument/2006/relationships/hyperlink" Target="https://www.edpb.europa.eu/sme-data-protection-guide/data-breaches_de" TargetMode="External"/><Relationship Id="rId5" Type="http://schemas.openxmlformats.org/officeDocument/2006/relationships/hyperlink" Target="https://www.fedlex.admin.ch/eli/cc/2022/491/en" TargetMode="External"/><Relationship Id="rId15" Type="http://schemas.openxmlformats.org/officeDocument/2006/relationships/printerSettings" Target="../printerSettings/printerSettings2.bin"/><Relationship Id="rId10" Type="http://schemas.openxmlformats.org/officeDocument/2006/relationships/hyperlink" Target="https://www.edpb.europa.eu/sme-data-protection-guide/data-breaches_en" TargetMode="External"/><Relationship Id="rId4" Type="http://schemas.openxmlformats.org/officeDocument/2006/relationships/hyperlink" Target="https://www.fedlex.admin.ch/eli/cc/2022/568/de" TargetMode="External"/><Relationship Id="rId9" Type="http://schemas.openxmlformats.org/officeDocument/2006/relationships/hyperlink" Target="https://eur-lex.europa.eu/legal-content/EN/TXT/?uri=CELEX:32022L2555" TargetMode="External"/><Relationship Id="rId14" Type="http://schemas.openxmlformats.org/officeDocument/2006/relationships/hyperlink" Target="https://www.ncsc.admin.ch/ncsc/en/home/meldepflicht/meldepflicht-vorgehen.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6366-313D-42ED-9FEF-834C0A4C9A4F}">
  <sheetPr codeName="Tabelle1">
    <tabColor rgb="FFF8CBAD"/>
    <pageSetUpPr fitToPage="1"/>
  </sheetPr>
  <dimension ref="A1:P901"/>
  <sheetViews>
    <sheetView showGridLines="0" tabSelected="1" zoomScale="70" zoomScaleNormal="70" workbookViewId="0">
      <selection activeCell="C6" sqref="C6:G6"/>
    </sheetView>
  </sheetViews>
  <sheetFormatPr baseColWidth="10" defaultColWidth="11.54296875" defaultRowHeight="14.5" x14ac:dyDescent="0.35"/>
  <cols>
    <col min="1" max="1" width="7.6328125" style="2" customWidth="1"/>
    <col min="2" max="2" width="55.54296875" style="2" customWidth="1"/>
    <col min="3" max="3" width="19.36328125" style="2" customWidth="1"/>
    <col min="4" max="4" width="20.36328125" style="2" customWidth="1"/>
    <col min="5" max="5" width="18.6328125" style="2" customWidth="1"/>
    <col min="6" max="6" width="13.90625" style="2" customWidth="1"/>
    <col min="7" max="7" width="41.54296875" style="2" customWidth="1"/>
    <col min="8" max="8" width="7.08984375" style="2" customWidth="1"/>
    <col min="9" max="9" width="7.36328125" style="2" customWidth="1"/>
    <col min="10" max="10" width="11.08984375" style="2" customWidth="1"/>
    <col min="11" max="11" width="47.08984375" style="2" customWidth="1"/>
    <col min="12" max="12" width="11.54296875" style="2"/>
    <col min="13" max="13" width="92.08984375" style="2" customWidth="1"/>
    <col min="14" max="16384" width="11.54296875" style="2"/>
  </cols>
  <sheetData>
    <row r="1" spans="1:13" ht="21" x14ac:dyDescent="0.35">
      <c r="A1" s="112" t="s">
        <v>31</v>
      </c>
      <c r="B1" s="112"/>
      <c r="C1" s="112"/>
      <c r="D1" s="112"/>
      <c r="E1" s="9"/>
      <c r="F1" s="9"/>
      <c r="G1" s="9"/>
      <c r="H1" s="9"/>
    </row>
    <row r="2" spans="1:13" x14ac:dyDescent="0.35">
      <c r="A2" s="105" t="s">
        <v>685</v>
      </c>
      <c r="B2" s="105"/>
      <c r="C2" s="105"/>
      <c r="D2" s="105"/>
      <c r="E2" s="9"/>
      <c r="H2" s="9"/>
    </row>
    <row r="3" spans="1:13" x14ac:dyDescent="0.35">
      <c r="D3" s="9"/>
      <c r="E3" s="9"/>
      <c r="H3" s="9"/>
    </row>
    <row r="4" spans="1:13" ht="53" customHeight="1" x14ac:dyDescent="0.35">
      <c r="A4" s="108" t="s">
        <v>244</v>
      </c>
      <c r="B4" s="108"/>
      <c r="C4" s="108"/>
      <c r="D4" s="108"/>
      <c r="E4" s="108"/>
      <c r="F4" s="108"/>
      <c r="G4" s="108"/>
      <c r="H4" s="9"/>
      <c r="K4" s="59" t="s">
        <v>258</v>
      </c>
      <c r="M4" s="59" t="s">
        <v>283</v>
      </c>
    </row>
    <row r="5" spans="1:13" x14ac:dyDescent="0.35">
      <c r="D5" s="9"/>
    </row>
    <row r="6" spans="1:13" x14ac:dyDescent="0.35">
      <c r="A6" s="106" t="s">
        <v>0</v>
      </c>
      <c r="B6" s="107"/>
      <c r="C6" s="99"/>
      <c r="D6" s="100"/>
      <c r="E6" s="100"/>
      <c r="F6" s="100"/>
      <c r="G6" s="100"/>
      <c r="K6" s="53"/>
      <c r="M6" s="58" t="s">
        <v>1</v>
      </c>
    </row>
    <row r="7" spans="1:13" ht="14.4" customHeight="1" x14ac:dyDescent="0.35">
      <c r="A7" s="106" t="s">
        <v>29</v>
      </c>
      <c r="B7" s="107"/>
      <c r="C7" s="99"/>
      <c r="D7" s="100"/>
      <c r="E7" s="100"/>
      <c r="F7" s="100"/>
      <c r="G7" s="100"/>
      <c r="K7" s="53"/>
      <c r="M7" s="58" t="s">
        <v>35</v>
      </c>
    </row>
    <row r="8" spans="1:13" x14ac:dyDescent="0.35">
      <c r="A8" s="106" t="s">
        <v>249</v>
      </c>
      <c r="B8" s="107"/>
      <c r="C8" s="99"/>
      <c r="D8" s="100"/>
      <c r="E8" s="100"/>
      <c r="F8" s="100"/>
      <c r="G8" s="100"/>
      <c r="K8" s="53"/>
      <c r="M8" s="58" t="s">
        <v>141</v>
      </c>
    </row>
    <row r="9" spans="1:13" x14ac:dyDescent="0.35">
      <c r="A9" s="106" t="s">
        <v>28</v>
      </c>
      <c r="B9" s="107"/>
      <c r="C9" s="99"/>
      <c r="D9" s="100"/>
      <c r="E9" s="100"/>
      <c r="F9" s="100"/>
      <c r="G9" s="100"/>
      <c r="K9" s="53"/>
      <c r="M9" s="58" t="s">
        <v>142</v>
      </c>
    </row>
    <row r="10" spans="1:13" x14ac:dyDescent="0.35">
      <c r="A10" s="106" t="s">
        <v>174</v>
      </c>
      <c r="B10" s="107"/>
      <c r="C10" s="99"/>
      <c r="D10" s="100"/>
      <c r="E10" s="100"/>
      <c r="F10" s="100"/>
      <c r="G10" s="100"/>
      <c r="K10" s="53"/>
      <c r="M10" s="58" t="s">
        <v>145</v>
      </c>
    </row>
    <row r="11" spans="1:13" x14ac:dyDescent="0.35">
      <c r="A11" s="106" t="s">
        <v>257</v>
      </c>
      <c r="B11" s="107"/>
      <c r="C11" s="99"/>
      <c r="D11" s="100"/>
      <c r="E11" s="100"/>
      <c r="F11" s="100"/>
      <c r="G11" s="100"/>
      <c r="K11" s="53"/>
      <c r="M11" s="58" t="s">
        <v>147</v>
      </c>
    </row>
    <row r="12" spans="1:13" ht="41" customHeight="1" x14ac:dyDescent="0.35">
      <c r="A12" s="106" t="s">
        <v>209</v>
      </c>
      <c r="B12" s="106"/>
      <c r="C12" s="109" t="s">
        <v>1</v>
      </c>
      <c r="D12" s="109"/>
      <c r="E12" s="109"/>
      <c r="F12" s="109"/>
      <c r="G12" s="109"/>
      <c r="K12" s="53"/>
      <c r="M12" s="58" t="s">
        <v>146</v>
      </c>
    </row>
    <row r="13" spans="1:13" ht="40.25" customHeight="1" x14ac:dyDescent="0.35">
      <c r="A13" s="106" t="s">
        <v>243</v>
      </c>
      <c r="B13" s="106"/>
      <c r="C13" s="109" t="s">
        <v>1</v>
      </c>
      <c r="D13" s="109"/>
      <c r="E13" s="109"/>
      <c r="F13" s="109"/>
      <c r="G13" s="109"/>
      <c r="K13" s="63"/>
      <c r="M13" s="58" t="s">
        <v>644</v>
      </c>
    </row>
    <row r="14" spans="1:13" x14ac:dyDescent="0.35">
      <c r="A14" s="3"/>
      <c r="B14" s="3"/>
      <c r="C14" s="3"/>
      <c r="D14" s="3"/>
      <c r="E14" s="3"/>
      <c r="F14" s="3"/>
      <c r="G14" s="3"/>
      <c r="H14" s="3"/>
      <c r="M14" s="58" t="s">
        <v>645</v>
      </c>
    </row>
    <row r="15" spans="1:13" x14ac:dyDescent="0.35">
      <c r="A15" s="106" t="s">
        <v>23</v>
      </c>
      <c r="B15" s="107"/>
      <c r="C15" s="99" t="s">
        <v>1</v>
      </c>
      <c r="D15" s="100"/>
      <c r="E15" s="41" t="s">
        <v>175</v>
      </c>
      <c r="F15" s="100"/>
      <c r="G15" s="100"/>
      <c r="K15" s="53"/>
      <c r="M15" s="58" t="s">
        <v>647</v>
      </c>
    </row>
    <row r="16" spans="1:13" x14ac:dyDescent="0.35">
      <c r="A16" s="106" t="s">
        <v>282</v>
      </c>
      <c r="B16" s="107"/>
      <c r="C16" s="99"/>
      <c r="D16" s="100"/>
      <c r="E16" s="100"/>
      <c r="F16" s="100"/>
      <c r="G16" s="100"/>
      <c r="K16" s="53"/>
      <c r="M16" s="58" t="s">
        <v>143</v>
      </c>
    </row>
    <row r="17" spans="1:13" x14ac:dyDescent="0.35">
      <c r="C17" s="21" t="s">
        <v>1</v>
      </c>
      <c r="D17" s="21" t="s">
        <v>62</v>
      </c>
      <c r="E17" s="21" t="s">
        <v>60</v>
      </c>
      <c r="F17" s="21" t="s">
        <v>61</v>
      </c>
      <c r="G17" s="21" t="s">
        <v>2</v>
      </c>
      <c r="M17" s="58"/>
    </row>
    <row r="18" spans="1:13" ht="15.5" x14ac:dyDescent="0.35">
      <c r="A18" s="7" t="s">
        <v>281</v>
      </c>
      <c r="B18" s="8" t="s">
        <v>24</v>
      </c>
      <c r="F18" s="11"/>
    </row>
    <row r="19" spans="1:13" x14ac:dyDescent="0.35">
      <c r="A19" s="1"/>
    </row>
    <row r="20" spans="1:13" ht="41.4" customHeight="1" x14ac:dyDescent="0.35">
      <c r="A20" s="1">
        <v>1.01</v>
      </c>
      <c r="B20" s="4" t="s">
        <v>25</v>
      </c>
      <c r="C20" s="99"/>
      <c r="D20" s="100"/>
      <c r="E20" s="100"/>
      <c r="F20" s="100"/>
      <c r="G20" s="100"/>
      <c r="K20" s="53"/>
    </row>
    <row r="21" spans="1:13" ht="14.4" customHeight="1" x14ac:dyDescent="0.35">
      <c r="A21" s="1">
        <v>1.02</v>
      </c>
      <c r="B21" s="4" t="s">
        <v>57</v>
      </c>
      <c r="C21" s="99"/>
      <c r="D21" s="100"/>
      <c r="E21" s="100"/>
      <c r="F21" s="100"/>
      <c r="G21" s="100"/>
      <c r="K21" s="53"/>
    </row>
    <row r="22" spans="1:13" ht="14.4" customHeight="1" x14ac:dyDescent="0.35">
      <c r="A22" s="1">
        <v>1.03</v>
      </c>
      <c r="B22" s="4" t="s">
        <v>250</v>
      </c>
      <c r="C22" s="99"/>
      <c r="D22" s="100"/>
      <c r="E22" s="100"/>
      <c r="F22" s="100"/>
      <c r="G22" s="100"/>
      <c r="K22" s="53"/>
    </row>
    <row r="23" spans="1:13" ht="14.4" customHeight="1" x14ac:dyDescent="0.35">
      <c r="A23" s="1">
        <v>1.04</v>
      </c>
      <c r="B23" s="4" t="s">
        <v>251</v>
      </c>
      <c r="C23" s="99"/>
      <c r="D23" s="100"/>
      <c r="E23" s="100"/>
      <c r="F23" s="100"/>
      <c r="G23" s="100"/>
      <c r="K23" s="53"/>
    </row>
    <row r="24" spans="1:13" ht="14.4" customHeight="1" x14ac:dyDescent="0.35">
      <c r="A24" s="1">
        <v>1.05</v>
      </c>
      <c r="B24" s="4" t="s">
        <v>26</v>
      </c>
      <c r="C24" s="99"/>
      <c r="D24" s="100"/>
      <c r="E24" s="100"/>
      <c r="F24" s="100"/>
      <c r="G24" s="100"/>
      <c r="K24" s="53"/>
    </row>
    <row r="25" spans="1:13" ht="14.4" customHeight="1" x14ac:dyDescent="0.35">
      <c r="A25" s="1">
        <v>1.06</v>
      </c>
      <c r="B25" s="4" t="s">
        <v>58</v>
      </c>
      <c r="C25" s="99"/>
      <c r="D25" s="100"/>
      <c r="E25" s="100"/>
      <c r="F25" s="100"/>
      <c r="G25" s="100"/>
      <c r="I25" s="40"/>
      <c r="J25" s="40"/>
      <c r="K25" s="53"/>
    </row>
    <row r="26" spans="1:13" ht="14.4" customHeight="1" x14ac:dyDescent="0.35">
      <c r="A26" s="1">
        <v>1.07</v>
      </c>
      <c r="B26" s="4" t="s">
        <v>59</v>
      </c>
      <c r="C26" s="99"/>
      <c r="D26" s="100"/>
      <c r="E26" s="100"/>
      <c r="F26" s="100"/>
      <c r="G26" s="100"/>
      <c r="I26" s="40"/>
      <c r="J26" s="40"/>
      <c r="K26" s="53"/>
    </row>
    <row r="27" spans="1:13" ht="27.65" customHeight="1" x14ac:dyDescent="0.35">
      <c r="A27" s="1">
        <v>1.08</v>
      </c>
      <c r="B27" s="4" t="s">
        <v>80</v>
      </c>
      <c r="C27" s="99"/>
      <c r="D27" s="100"/>
      <c r="E27" s="100"/>
      <c r="F27" s="100"/>
      <c r="G27" s="100"/>
      <c r="K27" s="53"/>
    </row>
    <row r="28" spans="1:13" ht="14.4" customHeight="1" x14ac:dyDescent="0.35">
      <c r="A28" s="1">
        <v>1.0900000000000001</v>
      </c>
      <c r="B28" s="4" t="s">
        <v>246</v>
      </c>
      <c r="C28" s="99"/>
      <c r="D28" s="100"/>
      <c r="E28" s="100"/>
      <c r="F28" s="100"/>
      <c r="G28" s="100"/>
      <c r="K28" s="53"/>
    </row>
    <row r="29" spans="1:13" ht="14.4" customHeight="1" x14ac:dyDescent="0.35">
      <c r="A29" s="1" t="s">
        <v>280</v>
      </c>
      <c r="B29" s="4" t="s">
        <v>30</v>
      </c>
      <c r="C29" s="99"/>
      <c r="D29" s="100"/>
      <c r="E29" s="100"/>
      <c r="F29" s="100"/>
      <c r="G29" s="100"/>
      <c r="K29" s="53"/>
    </row>
    <row r="30" spans="1:13" ht="14.4" customHeight="1" x14ac:dyDescent="0.35">
      <c r="A30" s="1">
        <v>1.1100000000000001</v>
      </c>
      <c r="B30" s="4" t="s">
        <v>27</v>
      </c>
      <c r="C30" s="99"/>
      <c r="D30" s="100"/>
      <c r="E30" s="100"/>
      <c r="F30" s="100"/>
      <c r="G30" s="100"/>
      <c r="K30" s="53"/>
    </row>
    <row r="31" spans="1:13" x14ac:dyDescent="0.35">
      <c r="A31" s="1"/>
    </row>
    <row r="32" spans="1:13" ht="15.5" x14ac:dyDescent="0.35">
      <c r="A32" s="7" t="s">
        <v>279</v>
      </c>
      <c r="B32" s="8" t="s">
        <v>36</v>
      </c>
    </row>
    <row r="33" spans="1:11" ht="15.5" x14ac:dyDescent="0.35">
      <c r="A33" s="7"/>
      <c r="B33" s="8"/>
    </row>
    <row r="34" spans="1:11" x14ac:dyDescent="0.35">
      <c r="A34" s="1"/>
      <c r="F34" s="37" t="s">
        <v>52</v>
      </c>
      <c r="G34" s="38" t="s">
        <v>40</v>
      </c>
    </row>
    <row r="35" spans="1:11" x14ac:dyDescent="0.35">
      <c r="A35" s="1">
        <v>2.0099999999999998</v>
      </c>
      <c r="B35" s="105" t="s">
        <v>176</v>
      </c>
      <c r="C35" s="105"/>
      <c r="D35" s="105"/>
      <c r="F35" s="19" t="s">
        <v>1</v>
      </c>
      <c r="G35" s="49"/>
      <c r="K35" s="53"/>
    </row>
    <row r="36" spans="1:11" x14ac:dyDescent="0.35">
      <c r="A36" s="1">
        <v>2.02</v>
      </c>
      <c r="B36" s="105" t="s">
        <v>177</v>
      </c>
      <c r="C36" s="105"/>
      <c r="D36" s="105"/>
      <c r="F36" s="19" t="s">
        <v>1</v>
      </c>
      <c r="G36" s="49"/>
      <c r="K36" s="53"/>
    </row>
    <row r="37" spans="1:11" x14ac:dyDescent="0.35">
      <c r="A37" s="1">
        <v>2.0299999999999998</v>
      </c>
      <c r="B37" s="105" t="s">
        <v>178</v>
      </c>
      <c r="C37" s="105"/>
      <c r="D37" s="105"/>
      <c r="F37" s="19" t="s">
        <v>1</v>
      </c>
      <c r="G37" s="49"/>
      <c r="I37" s="40"/>
      <c r="J37" s="40"/>
      <c r="K37" s="53"/>
    </row>
    <row r="38" spans="1:11" x14ac:dyDescent="0.35">
      <c r="A38" s="1">
        <v>2.04</v>
      </c>
      <c r="B38" s="98" t="s">
        <v>73</v>
      </c>
      <c r="C38" s="98"/>
      <c r="D38" s="98"/>
      <c r="E38" s="60"/>
      <c r="F38" s="19" t="s">
        <v>1</v>
      </c>
      <c r="G38" s="49"/>
      <c r="I38" s="40"/>
      <c r="J38" s="40"/>
      <c r="K38" s="53"/>
    </row>
    <row r="39" spans="1:11" x14ac:dyDescent="0.35">
      <c r="A39" s="1">
        <v>2.0499999999999998</v>
      </c>
      <c r="B39" s="105" t="s">
        <v>179</v>
      </c>
      <c r="C39" s="105"/>
      <c r="D39" s="105"/>
      <c r="E39" s="60"/>
      <c r="F39" s="19" t="s">
        <v>1</v>
      </c>
      <c r="G39" s="49"/>
      <c r="I39" s="40"/>
      <c r="J39" s="40"/>
      <c r="K39" s="53"/>
    </row>
    <row r="40" spans="1:11" x14ac:dyDescent="0.35">
      <c r="A40" s="1">
        <v>2.06</v>
      </c>
      <c r="B40" s="98" t="s">
        <v>524</v>
      </c>
      <c r="C40" s="98"/>
      <c r="D40" s="98"/>
      <c r="E40" s="43"/>
      <c r="F40" s="19" t="s">
        <v>1</v>
      </c>
      <c r="G40" s="49"/>
      <c r="K40" s="53"/>
    </row>
    <row r="41" spans="1:11" x14ac:dyDescent="0.35">
      <c r="A41" s="1"/>
      <c r="B41" s="105"/>
      <c r="C41" s="105"/>
      <c r="D41" s="105"/>
      <c r="E41" s="115"/>
      <c r="F41" s="61" t="str">
        <f>IF(COUNTIF($F$35:$F$37,"Ja")&gt;0,"Ja",IF(COUNTIF($F$35:$F$37,"Noch unklar")&gt;0,"Noch unklar",IF(COUNTIF($F$35:$F$37,"(wählen)")&gt;0,"(wählen)","Nein")))</f>
        <v>(wählen)</v>
      </c>
      <c r="G41" s="4"/>
      <c r="H41" s="4"/>
    </row>
    <row r="42" spans="1:11" x14ac:dyDescent="0.35">
      <c r="A42" s="1"/>
      <c r="B42" s="3" t="s">
        <v>39</v>
      </c>
      <c r="F42" s="101" t="str">
        <f>IF(COUNTIF($F$38:$F$41,"(wählen)")&gt;0,"(bitte fertig ausfüllen)",IF(COUNTIF($F$38:$F$41,"Ja")=4,"Verletzung liegt vor",IF(COUNTIF($F$38:$F$41,"Noch unklar")+COUNTIF($F$38:$F$41,"Ja")=4,"Mit einer Verletzung ist zu rechnen","Keine Verletzung")))</f>
        <v>(bitte fertig ausfüllen)</v>
      </c>
      <c r="G42" s="101"/>
      <c r="H42" s="21" t="b">
        <f>OR(ISNUMBER(SEARCH("zu rechnen",$F$42)),ISNUMBER(SEARCH("liegt vor",$F$42)))</f>
        <v>0</v>
      </c>
      <c r="I42" s="21"/>
    </row>
    <row r="43" spans="1:11" x14ac:dyDescent="0.35">
      <c r="A43" s="1"/>
      <c r="H43" s="21"/>
      <c r="I43" s="21"/>
    </row>
    <row r="44" spans="1:11" ht="15.5" x14ac:dyDescent="0.35">
      <c r="A44" s="7" t="s">
        <v>278</v>
      </c>
      <c r="B44" s="8" t="s">
        <v>148</v>
      </c>
      <c r="H44" s="21"/>
      <c r="I44" s="21"/>
    </row>
    <row r="45" spans="1:11" ht="15.5" x14ac:dyDescent="0.35">
      <c r="A45" s="7"/>
      <c r="B45" s="8"/>
      <c r="H45" s="21"/>
      <c r="I45" s="21"/>
    </row>
    <row r="46" spans="1:11" ht="15.5" x14ac:dyDescent="0.35">
      <c r="A46" s="7"/>
      <c r="B46" s="8"/>
      <c r="C46" s="37" t="s">
        <v>52</v>
      </c>
      <c r="D46" s="38" t="s">
        <v>144</v>
      </c>
      <c r="G46" s="38" t="s">
        <v>40</v>
      </c>
      <c r="H46" s="21"/>
      <c r="I46" s="21" t="b">
        <f>NOT($H$42)</f>
        <v>1</v>
      </c>
    </row>
    <row r="47" spans="1:11" ht="24.65" customHeight="1" x14ac:dyDescent="0.35">
      <c r="A47" s="7"/>
      <c r="B47" s="45" t="s">
        <v>149</v>
      </c>
      <c r="C47" s="31" t="s">
        <v>1</v>
      </c>
      <c r="D47" s="113" t="s">
        <v>1</v>
      </c>
      <c r="E47" s="114"/>
      <c r="F47" s="114"/>
      <c r="G47" s="65"/>
      <c r="H47" s="21" t="b">
        <f>IF(OR(LEFT($C$47,4)="Ja",LEFT($C$47,2)="(w"),FALSE,TRUE)</f>
        <v>0</v>
      </c>
      <c r="I47" s="21" t="b">
        <f>NOT($H$42)</f>
        <v>1</v>
      </c>
      <c r="K47" s="53"/>
    </row>
    <row r="48" spans="1:11" x14ac:dyDescent="0.35">
      <c r="A48" s="1"/>
      <c r="H48" s="21"/>
      <c r="I48" s="21"/>
    </row>
    <row r="49" spans="1:11" ht="15.5" x14ac:dyDescent="0.35">
      <c r="A49" s="7" t="s">
        <v>277</v>
      </c>
      <c r="B49" s="95" t="s">
        <v>34</v>
      </c>
      <c r="C49" s="95"/>
      <c r="H49" s="21"/>
      <c r="I49" s="21"/>
    </row>
    <row r="50" spans="1:11" x14ac:dyDescent="0.35">
      <c r="A50" s="1"/>
      <c r="C50" s="21" t="s">
        <v>1</v>
      </c>
      <c r="D50" s="21" t="s">
        <v>154</v>
      </c>
      <c r="E50" s="21" t="s">
        <v>153</v>
      </c>
      <c r="F50" s="21" t="s">
        <v>155</v>
      </c>
      <c r="G50" s="21" t="s">
        <v>43</v>
      </c>
      <c r="H50" s="21" t="s">
        <v>35</v>
      </c>
      <c r="I50" s="21"/>
    </row>
    <row r="51" spans="1:11" ht="45" customHeight="1" x14ac:dyDescent="0.35">
      <c r="A51" s="1"/>
      <c r="B51" s="34" t="s">
        <v>159</v>
      </c>
      <c r="C51" s="35" t="s">
        <v>157</v>
      </c>
      <c r="D51" s="35" t="s">
        <v>152</v>
      </c>
      <c r="E51" s="36" t="s">
        <v>33</v>
      </c>
      <c r="F51" s="6"/>
      <c r="H51" s="21"/>
      <c r="I51" s="21" t="b">
        <f t="shared" ref="I51:I70" si="0">NOT($H$47)</f>
        <v>1</v>
      </c>
    </row>
    <row r="52" spans="1:11" ht="39" x14ac:dyDescent="0.35">
      <c r="A52" s="1">
        <v>4.01</v>
      </c>
      <c r="B52" s="32" t="s">
        <v>252</v>
      </c>
      <c r="C52" s="64" t="s">
        <v>1</v>
      </c>
      <c r="D52" s="19" t="s">
        <v>1</v>
      </c>
      <c r="E52" s="96"/>
      <c r="F52" s="97"/>
      <c r="G52" s="97"/>
      <c r="H52" s="21" t="s">
        <v>4</v>
      </c>
      <c r="I52" s="21" t="b">
        <f t="shared" si="0"/>
        <v>1</v>
      </c>
      <c r="K52" s="53"/>
    </row>
    <row r="53" spans="1:11" x14ac:dyDescent="0.35">
      <c r="A53" s="1">
        <v>4.0199999999999996</v>
      </c>
      <c r="B53" s="32" t="s">
        <v>75</v>
      </c>
      <c r="C53" s="64" t="s">
        <v>1</v>
      </c>
      <c r="D53" s="19" t="s">
        <v>1</v>
      </c>
      <c r="E53" s="96"/>
      <c r="F53" s="97"/>
      <c r="G53" s="97"/>
      <c r="H53" s="21" t="s">
        <v>4</v>
      </c>
      <c r="I53" s="21" t="b">
        <f t="shared" si="0"/>
        <v>1</v>
      </c>
      <c r="K53" s="53"/>
    </row>
    <row r="54" spans="1:11" ht="26" x14ac:dyDescent="0.35">
      <c r="A54" s="1">
        <v>4.03</v>
      </c>
      <c r="B54" s="32" t="s">
        <v>76</v>
      </c>
      <c r="C54" s="64" t="s">
        <v>1</v>
      </c>
      <c r="D54" s="19" t="s">
        <v>1</v>
      </c>
      <c r="E54" s="96"/>
      <c r="F54" s="97"/>
      <c r="G54" s="97"/>
      <c r="H54" s="21" t="s">
        <v>4</v>
      </c>
      <c r="I54" s="21" t="b">
        <f t="shared" si="0"/>
        <v>1</v>
      </c>
      <c r="K54" s="53"/>
    </row>
    <row r="55" spans="1:11" ht="26" x14ac:dyDescent="0.35">
      <c r="A55" s="1">
        <v>4.04</v>
      </c>
      <c r="B55" s="32" t="s">
        <v>78</v>
      </c>
      <c r="C55" s="64" t="s">
        <v>1</v>
      </c>
      <c r="D55" s="19" t="s">
        <v>1</v>
      </c>
      <c r="E55" s="96"/>
      <c r="F55" s="97"/>
      <c r="G55" s="97"/>
      <c r="H55" s="21" t="s">
        <v>4</v>
      </c>
      <c r="I55" s="21" t="b">
        <f t="shared" si="0"/>
        <v>1</v>
      </c>
      <c r="K55" s="53"/>
    </row>
    <row r="56" spans="1:11" ht="26" x14ac:dyDescent="0.35">
      <c r="A56" s="1">
        <v>4.05</v>
      </c>
      <c r="B56" s="32" t="s">
        <v>77</v>
      </c>
      <c r="C56" s="64" t="s">
        <v>1</v>
      </c>
      <c r="D56" s="19" t="s">
        <v>1</v>
      </c>
      <c r="E56" s="96"/>
      <c r="F56" s="97"/>
      <c r="G56" s="97"/>
      <c r="H56" s="21" t="s">
        <v>4</v>
      </c>
      <c r="I56" s="21" t="b">
        <f t="shared" si="0"/>
        <v>1</v>
      </c>
      <c r="K56" s="53"/>
    </row>
    <row r="57" spans="1:11" ht="26" x14ac:dyDescent="0.35">
      <c r="A57" s="1">
        <v>4.0599999999999996</v>
      </c>
      <c r="B57" s="32" t="s">
        <v>74</v>
      </c>
      <c r="C57" s="64" t="s">
        <v>1</v>
      </c>
      <c r="D57" s="19" t="s">
        <v>1</v>
      </c>
      <c r="E57" s="96"/>
      <c r="F57" s="97"/>
      <c r="G57" s="97"/>
      <c r="H57" s="21" t="s">
        <v>4</v>
      </c>
      <c r="I57" s="21" t="b">
        <f t="shared" si="0"/>
        <v>1</v>
      </c>
      <c r="K57" s="53"/>
    </row>
    <row r="58" spans="1:11" x14ac:dyDescent="0.35">
      <c r="A58" s="1">
        <v>4.07</v>
      </c>
      <c r="B58" s="32" t="s">
        <v>150</v>
      </c>
      <c r="C58" s="64" t="s">
        <v>1</v>
      </c>
      <c r="D58" s="19" t="s">
        <v>1</v>
      </c>
      <c r="E58" s="96"/>
      <c r="F58" s="97"/>
      <c r="G58" s="97"/>
      <c r="H58" s="21" t="s">
        <v>4</v>
      </c>
      <c r="I58" s="21" t="b">
        <f t="shared" si="0"/>
        <v>1</v>
      </c>
      <c r="K58" s="53"/>
    </row>
    <row r="59" spans="1:11" ht="26" x14ac:dyDescent="0.35">
      <c r="A59" s="1">
        <v>4.08</v>
      </c>
      <c r="B59" s="32" t="s">
        <v>536</v>
      </c>
      <c r="C59" s="64" t="s">
        <v>1</v>
      </c>
      <c r="D59" s="19" t="s">
        <v>1</v>
      </c>
      <c r="E59" s="96"/>
      <c r="F59" s="97"/>
      <c r="G59" s="97"/>
      <c r="H59" s="21" t="s">
        <v>4</v>
      </c>
      <c r="I59" s="21" t="b">
        <f t="shared" si="0"/>
        <v>1</v>
      </c>
      <c r="K59" s="53"/>
    </row>
    <row r="60" spans="1:11" x14ac:dyDescent="0.35">
      <c r="A60" s="1">
        <v>4.09</v>
      </c>
      <c r="B60" s="32" t="s">
        <v>207</v>
      </c>
      <c r="C60" s="64" t="s">
        <v>1</v>
      </c>
      <c r="D60" s="19" t="s">
        <v>1</v>
      </c>
      <c r="E60" s="96"/>
      <c r="F60" s="97"/>
      <c r="G60" s="97"/>
      <c r="H60" s="21" t="s">
        <v>4</v>
      </c>
      <c r="I60" s="21" t="b">
        <f t="shared" si="0"/>
        <v>1</v>
      </c>
      <c r="K60" s="53"/>
    </row>
    <row r="61" spans="1:11" x14ac:dyDescent="0.35">
      <c r="A61" s="1" t="s">
        <v>276</v>
      </c>
      <c r="B61" s="32" t="s">
        <v>254</v>
      </c>
      <c r="C61" s="64" t="s">
        <v>1</v>
      </c>
      <c r="D61" s="19" t="s">
        <v>1</v>
      </c>
      <c r="E61" s="96"/>
      <c r="F61" s="97"/>
      <c r="G61" s="97"/>
      <c r="H61" s="21" t="s">
        <v>4</v>
      </c>
      <c r="I61" s="21" t="b">
        <f t="shared" si="0"/>
        <v>1</v>
      </c>
      <c r="K61" s="53"/>
    </row>
    <row r="62" spans="1:11" x14ac:dyDescent="0.35">
      <c r="A62" s="1">
        <v>4.1100000000000003</v>
      </c>
      <c r="B62" s="32" t="s">
        <v>151</v>
      </c>
      <c r="C62" s="64" t="s">
        <v>1</v>
      </c>
      <c r="D62" s="19" t="s">
        <v>1</v>
      </c>
      <c r="E62" s="96"/>
      <c r="F62" s="97"/>
      <c r="G62" s="97"/>
      <c r="H62" s="21" t="s">
        <v>4</v>
      </c>
      <c r="I62" s="21" t="b">
        <f t="shared" si="0"/>
        <v>1</v>
      </c>
      <c r="K62" s="53"/>
    </row>
    <row r="63" spans="1:11" x14ac:dyDescent="0.35">
      <c r="A63" s="1">
        <v>4.12</v>
      </c>
      <c r="B63" s="32" t="s">
        <v>538</v>
      </c>
      <c r="C63" s="64" t="s">
        <v>1</v>
      </c>
      <c r="D63" s="19" t="s">
        <v>1</v>
      </c>
      <c r="E63" s="96"/>
      <c r="F63" s="97"/>
      <c r="G63" s="97"/>
      <c r="H63" s="21" t="s">
        <v>4</v>
      </c>
      <c r="I63" s="21" t="b">
        <f t="shared" si="0"/>
        <v>1</v>
      </c>
      <c r="K63" s="53"/>
    </row>
    <row r="64" spans="1:11" x14ac:dyDescent="0.35">
      <c r="A64" s="1">
        <v>4.13</v>
      </c>
      <c r="B64" s="32" t="s">
        <v>245</v>
      </c>
      <c r="C64" s="64" t="s">
        <v>1</v>
      </c>
      <c r="D64" s="19" t="s">
        <v>1</v>
      </c>
      <c r="E64" s="96"/>
      <c r="F64" s="97"/>
      <c r="G64" s="97"/>
      <c r="H64" s="21" t="s">
        <v>4</v>
      </c>
      <c r="I64" s="21" t="b">
        <f t="shared" si="0"/>
        <v>1</v>
      </c>
      <c r="K64" s="53"/>
    </row>
    <row r="65" spans="1:11" x14ac:dyDescent="0.35">
      <c r="A65" s="1">
        <v>4.1399999999999997</v>
      </c>
      <c r="B65" s="32" t="s">
        <v>248</v>
      </c>
      <c r="C65" s="64" t="s">
        <v>1</v>
      </c>
      <c r="D65" s="19" t="s">
        <v>1</v>
      </c>
      <c r="E65" s="96"/>
      <c r="F65" s="97"/>
      <c r="G65" s="97"/>
      <c r="H65" s="21" t="s">
        <v>4</v>
      </c>
      <c r="I65" s="21" t="b">
        <f t="shared" si="0"/>
        <v>1</v>
      </c>
      <c r="K65" s="53"/>
    </row>
    <row r="66" spans="1:11" x14ac:dyDescent="0.35">
      <c r="A66" s="1">
        <v>4.1500000000000004</v>
      </c>
      <c r="B66" s="32"/>
      <c r="C66" s="64" t="s">
        <v>1</v>
      </c>
      <c r="D66" s="19" t="s">
        <v>1</v>
      </c>
      <c r="E66" s="96"/>
      <c r="F66" s="97"/>
      <c r="G66" s="97"/>
      <c r="H66" s="21" t="s">
        <v>4</v>
      </c>
      <c r="I66" s="21" t="b">
        <f t="shared" si="0"/>
        <v>1</v>
      </c>
      <c r="K66" s="53"/>
    </row>
    <row r="67" spans="1:11" x14ac:dyDescent="0.35">
      <c r="A67" s="1">
        <v>4.16</v>
      </c>
      <c r="B67" s="32"/>
      <c r="C67" s="64" t="s">
        <v>1</v>
      </c>
      <c r="D67" s="19" t="s">
        <v>1</v>
      </c>
      <c r="E67" s="96"/>
      <c r="F67" s="97"/>
      <c r="G67" s="97"/>
      <c r="H67" s="21" t="s">
        <v>4</v>
      </c>
      <c r="I67" s="21" t="b">
        <f t="shared" si="0"/>
        <v>1</v>
      </c>
      <c r="K67" s="53"/>
    </row>
    <row r="68" spans="1:11" x14ac:dyDescent="0.35">
      <c r="A68" s="1">
        <v>4.17</v>
      </c>
      <c r="B68" s="32"/>
      <c r="C68" s="64" t="s">
        <v>1</v>
      </c>
      <c r="D68" s="19" t="s">
        <v>1</v>
      </c>
      <c r="E68" s="96"/>
      <c r="F68" s="97"/>
      <c r="G68" s="97"/>
      <c r="H68" s="21" t="s">
        <v>4</v>
      </c>
      <c r="I68" s="21" t="b">
        <f t="shared" si="0"/>
        <v>1</v>
      </c>
      <c r="K68" s="53"/>
    </row>
    <row r="69" spans="1:11" x14ac:dyDescent="0.35">
      <c r="A69" s="1">
        <v>4.18</v>
      </c>
      <c r="B69" s="32"/>
      <c r="C69" s="64" t="s">
        <v>1</v>
      </c>
      <c r="D69" s="19" t="s">
        <v>1</v>
      </c>
      <c r="E69" s="96"/>
      <c r="F69" s="97"/>
      <c r="G69" s="97"/>
      <c r="H69" s="21" t="s">
        <v>4</v>
      </c>
      <c r="I69" s="21" t="b">
        <f t="shared" si="0"/>
        <v>1</v>
      </c>
      <c r="K69" s="53"/>
    </row>
    <row r="70" spans="1:11" x14ac:dyDescent="0.35">
      <c r="A70" s="1">
        <v>4.1900000000000004</v>
      </c>
      <c r="B70" s="32"/>
      <c r="C70" s="64" t="s">
        <v>1</v>
      </c>
      <c r="D70" s="19" t="s">
        <v>1</v>
      </c>
      <c r="E70" s="96"/>
      <c r="F70" s="97"/>
      <c r="G70" s="97"/>
      <c r="H70" s="21" t="s">
        <v>4</v>
      </c>
      <c r="I70" s="21" t="b">
        <f t="shared" si="0"/>
        <v>1</v>
      </c>
      <c r="K70" s="53"/>
    </row>
    <row r="71" spans="1:11" x14ac:dyDescent="0.35">
      <c r="A71" s="1"/>
      <c r="B71" s="4"/>
      <c r="C71" s="21" t="s">
        <v>1</v>
      </c>
      <c r="D71" s="21" t="s">
        <v>41</v>
      </c>
      <c r="E71" s="21" t="s">
        <v>37</v>
      </c>
      <c r="F71" s="21" t="s">
        <v>38</v>
      </c>
      <c r="G71" s="21" t="s">
        <v>42</v>
      </c>
      <c r="H71" s="21"/>
      <c r="I71" s="21"/>
    </row>
    <row r="72" spans="1:11" ht="45.65" customHeight="1" x14ac:dyDescent="0.35">
      <c r="A72" s="1"/>
      <c r="B72" s="34" t="s">
        <v>158</v>
      </c>
      <c r="C72" s="35" t="s">
        <v>156</v>
      </c>
      <c r="D72" s="35" t="s">
        <v>152</v>
      </c>
      <c r="E72" s="36" t="s">
        <v>33</v>
      </c>
      <c r="F72" s="6"/>
      <c r="H72" s="21"/>
      <c r="I72" s="21" t="b">
        <f t="shared" ref="I72:I92" si="1">NOT($H$47)</f>
        <v>1</v>
      </c>
      <c r="J72" s="40"/>
    </row>
    <row r="73" spans="1:11" x14ac:dyDescent="0.35">
      <c r="A73" s="1" t="s">
        <v>275</v>
      </c>
      <c r="B73" s="32" t="s">
        <v>54</v>
      </c>
      <c r="C73" s="64" t="s">
        <v>1</v>
      </c>
      <c r="D73" s="19" t="s">
        <v>1</v>
      </c>
      <c r="E73" s="96"/>
      <c r="F73" s="97"/>
      <c r="G73" s="97"/>
      <c r="H73" s="21"/>
      <c r="I73" s="21" t="b">
        <f t="shared" si="1"/>
        <v>1</v>
      </c>
      <c r="K73" s="53"/>
    </row>
    <row r="74" spans="1:11" x14ac:dyDescent="0.35">
      <c r="A74" s="1">
        <v>4.21</v>
      </c>
      <c r="B74" s="32" t="s">
        <v>255</v>
      </c>
      <c r="C74" s="64" t="s">
        <v>1</v>
      </c>
      <c r="D74" s="19" t="s">
        <v>1</v>
      </c>
      <c r="E74" s="96"/>
      <c r="F74" s="97"/>
      <c r="G74" s="97"/>
      <c r="H74" s="21"/>
      <c r="I74" s="21" t="b">
        <f t="shared" si="1"/>
        <v>1</v>
      </c>
      <c r="K74" s="53"/>
    </row>
    <row r="75" spans="1:11" x14ac:dyDescent="0.35">
      <c r="A75" s="1">
        <v>4.22</v>
      </c>
      <c r="B75" s="32" t="s">
        <v>105</v>
      </c>
      <c r="C75" s="64" t="s">
        <v>1</v>
      </c>
      <c r="D75" s="19" t="s">
        <v>1</v>
      </c>
      <c r="E75" s="96"/>
      <c r="F75" s="97"/>
      <c r="G75" s="97"/>
      <c r="H75" s="21"/>
      <c r="I75" s="21" t="b">
        <f t="shared" si="1"/>
        <v>1</v>
      </c>
      <c r="K75" s="53"/>
    </row>
    <row r="76" spans="1:11" x14ac:dyDescent="0.35">
      <c r="A76" s="1">
        <v>4.2300000000000004</v>
      </c>
      <c r="B76" s="32" t="s">
        <v>102</v>
      </c>
      <c r="C76" s="64" t="s">
        <v>1</v>
      </c>
      <c r="D76" s="19" t="s">
        <v>1</v>
      </c>
      <c r="E76" s="96"/>
      <c r="F76" s="97"/>
      <c r="G76" s="97"/>
      <c r="H76" s="21"/>
      <c r="I76" s="21" t="b">
        <f t="shared" si="1"/>
        <v>1</v>
      </c>
      <c r="K76" s="53"/>
    </row>
    <row r="77" spans="1:11" x14ac:dyDescent="0.35">
      <c r="A77" s="1">
        <v>4.24</v>
      </c>
      <c r="B77" s="32" t="s">
        <v>55</v>
      </c>
      <c r="C77" s="64" t="s">
        <v>1</v>
      </c>
      <c r="D77" s="19" t="s">
        <v>1</v>
      </c>
      <c r="E77" s="96"/>
      <c r="F77" s="97"/>
      <c r="G77" s="97"/>
      <c r="H77" s="21"/>
      <c r="I77" s="21" t="b">
        <f t="shared" si="1"/>
        <v>1</v>
      </c>
      <c r="K77" s="53"/>
    </row>
    <row r="78" spans="1:11" x14ac:dyDescent="0.35">
      <c r="A78" s="1">
        <v>4.25</v>
      </c>
      <c r="B78" s="32" t="s">
        <v>56</v>
      </c>
      <c r="C78" s="64" t="s">
        <v>1</v>
      </c>
      <c r="D78" s="19" t="s">
        <v>1</v>
      </c>
      <c r="E78" s="96"/>
      <c r="F78" s="97"/>
      <c r="G78" s="97"/>
      <c r="H78" s="21"/>
      <c r="I78" s="21" t="b">
        <f t="shared" si="1"/>
        <v>1</v>
      </c>
      <c r="K78" s="53"/>
    </row>
    <row r="79" spans="1:11" x14ac:dyDescent="0.35">
      <c r="A79" s="1">
        <v>4.26</v>
      </c>
      <c r="B79" s="32" t="s">
        <v>104</v>
      </c>
      <c r="C79" s="64" t="s">
        <v>1</v>
      </c>
      <c r="D79" s="19" t="s">
        <v>1</v>
      </c>
      <c r="E79" s="96"/>
      <c r="F79" s="97"/>
      <c r="G79" s="97"/>
      <c r="H79" s="21"/>
      <c r="I79" s="21" t="b">
        <f t="shared" si="1"/>
        <v>1</v>
      </c>
      <c r="K79" s="53"/>
    </row>
    <row r="80" spans="1:11" x14ac:dyDescent="0.35">
      <c r="A80" s="1">
        <v>4.2699999999999996</v>
      </c>
      <c r="B80" s="32" t="s">
        <v>253</v>
      </c>
      <c r="C80" s="64" t="s">
        <v>1</v>
      </c>
      <c r="D80" s="19" t="s">
        <v>1</v>
      </c>
      <c r="E80" s="96"/>
      <c r="F80" s="97"/>
      <c r="G80" s="97"/>
      <c r="H80" s="21"/>
      <c r="I80" s="21" t="b">
        <f t="shared" si="1"/>
        <v>1</v>
      </c>
      <c r="K80" s="53"/>
    </row>
    <row r="81" spans="1:11" ht="26" x14ac:dyDescent="0.35">
      <c r="A81" s="1">
        <v>4.28</v>
      </c>
      <c r="B81" s="32" t="s">
        <v>98</v>
      </c>
      <c r="C81" s="64" t="s">
        <v>1</v>
      </c>
      <c r="D81" s="19" t="s">
        <v>1</v>
      </c>
      <c r="E81" s="96"/>
      <c r="F81" s="97"/>
      <c r="G81" s="97"/>
      <c r="H81" s="21"/>
      <c r="I81" s="21" t="b">
        <f t="shared" si="1"/>
        <v>1</v>
      </c>
      <c r="K81" s="53"/>
    </row>
    <row r="82" spans="1:11" x14ac:dyDescent="0.35">
      <c r="A82" s="1">
        <v>4.29</v>
      </c>
      <c r="B82" s="32" t="s">
        <v>99</v>
      </c>
      <c r="C82" s="64" t="s">
        <v>1</v>
      </c>
      <c r="D82" s="19" t="s">
        <v>1</v>
      </c>
      <c r="E82" s="96"/>
      <c r="F82" s="97"/>
      <c r="G82" s="97"/>
      <c r="H82" s="21"/>
      <c r="I82" s="21" t="b">
        <f t="shared" si="1"/>
        <v>1</v>
      </c>
      <c r="K82" s="53"/>
    </row>
    <row r="83" spans="1:11" x14ac:dyDescent="0.35">
      <c r="A83" s="1" t="s">
        <v>274</v>
      </c>
      <c r="B83" s="32" t="s">
        <v>100</v>
      </c>
      <c r="C83" s="64" t="s">
        <v>1</v>
      </c>
      <c r="D83" s="19" t="s">
        <v>1</v>
      </c>
      <c r="E83" s="96"/>
      <c r="F83" s="97"/>
      <c r="G83" s="97"/>
      <c r="H83" s="21"/>
      <c r="I83" s="21" t="b">
        <f t="shared" si="1"/>
        <v>1</v>
      </c>
      <c r="K83" s="53"/>
    </row>
    <row r="84" spans="1:11" x14ac:dyDescent="0.35">
      <c r="A84" s="1">
        <v>4.3099999999999996</v>
      </c>
      <c r="B84" s="32" t="s">
        <v>101</v>
      </c>
      <c r="C84" s="64" t="s">
        <v>1</v>
      </c>
      <c r="D84" s="19" t="s">
        <v>1</v>
      </c>
      <c r="E84" s="96"/>
      <c r="F84" s="97"/>
      <c r="G84" s="97"/>
      <c r="H84" s="21"/>
      <c r="I84" s="21" t="b">
        <f t="shared" si="1"/>
        <v>1</v>
      </c>
      <c r="K84" s="53"/>
    </row>
    <row r="85" spans="1:11" x14ac:dyDescent="0.35">
      <c r="A85" s="1">
        <v>4.32</v>
      </c>
      <c r="B85" s="32" t="s">
        <v>247</v>
      </c>
      <c r="C85" s="64" t="s">
        <v>1</v>
      </c>
      <c r="D85" s="19" t="s">
        <v>1</v>
      </c>
      <c r="E85" s="96"/>
      <c r="F85" s="97"/>
      <c r="G85" s="97"/>
      <c r="H85" s="21"/>
      <c r="I85" s="21" t="b">
        <f t="shared" si="1"/>
        <v>1</v>
      </c>
      <c r="K85" s="53"/>
    </row>
    <row r="86" spans="1:11" x14ac:dyDescent="0.35">
      <c r="A86" s="1">
        <v>4.33</v>
      </c>
      <c r="B86" s="32"/>
      <c r="C86" s="64" t="s">
        <v>1</v>
      </c>
      <c r="D86" s="19" t="s">
        <v>1</v>
      </c>
      <c r="E86" s="96"/>
      <c r="F86" s="97"/>
      <c r="G86" s="97"/>
      <c r="H86" s="21"/>
      <c r="I86" s="21" t="b">
        <f t="shared" si="1"/>
        <v>1</v>
      </c>
      <c r="K86" s="53"/>
    </row>
    <row r="87" spans="1:11" x14ac:dyDescent="0.35">
      <c r="A87" s="1">
        <v>4.34</v>
      </c>
      <c r="B87" s="32"/>
      <c r="C87" s="64" t="s">
        <v>1</v>
      </c>
      <c r="D87" s="19" t="s">
        <v>1</v>
      </c>
      <c r="E87" s="96"/>
      <c r="F87" s="97"/>
      <c r="G87" s="97"/>
      <c r="H87" s="21"/>
      <c r="I87" s="21" t="b">
        <f t="shared" si="1"/>
        <v>1</v>
      </c>
      <c r="K87" s="53"/>
    </row>
    <row r="88" spans="1:11" x14ac:dyDescent="0.35">
      <c r="A88" s="1">
        <v>4.3499999999999996</v>
      </c>
      <c r="B88" s="32"/>
      <c r="C88" s="64" t="s">
        <v>1</v>
      </c>
      <c r="D88" s="19" t="s">
        <v>1</v>
      </c>
      <c r="E88" s="96"/>
      <c r="F88" s="97"/>
      <c r="G88" s="97"/>
      <c r="H88" s="21"/>
      <c r="I88" s="21" t="b">
        <f t="shared" si="1"/>
        <v>1</v>
      </c>
      <c r="K88" s="53"/>
    </row>
    <row r="89" spans="1:11" x14ac:dyDescent="0.35">
      <c r="A89" s="1">
        <v>4.3600000000000003</v>
      </c>
      <c r="B89" s="32"/>
      <c r="C89" s="64" t="s">
        <v>1</v>
      </c>
      <c r="D89" s="19" t="s">
        <v>1</v>
      </c>
      <c r="E89" s="96"/>
      <c r="F89" s="97"/>
      <c r="G89" s="97"/>
      <c r="H89" s="21"/>
      <c r="I89" s="21" t="b">
        <f t="shared" si="1"/>
        <v>1</v>
      </c>
      <c r="K89" s="53"/>
    </row>
    <row r="90" spans="1:11" x14ac:dyDescent="0.35">
      <c r="A90" s="1">
        <v>4.37</v>
      </c>
      <c r="B90" s="32"/>
      <c r="C90" s="64" t="s">
        <v>1</v>
      </c>
      <c r="D90" s="19" t="s">
        <v>1</v>
      </c>
      <c r="E90" s="96"/>
      <c r="F90" s="97"/>
      <c r="G90" s="97"/>
      <c r="H90" s="21"/>
      <c r="I90" s="21" t="b">
        <f t="shared" si="1"/>
        <v>1</v>
      </c>
      <c r="K90" s="53"/>
    </row>
    <row r="91" spans="1:11" x14ac:dyDescent="0.35">
      <c r="A91" s="1">
        <v>4.38</v>
      </c>
      <c r="B91" s="32"/>
      <c r="C91" s="64" t="s">
        <v>1</v>
      </c>
      <c r="D91" s="19" t="s">
        <v>1</v>
      </c>
      <c r="E91" s="96"/>
      <c r="F91" s="97"/>
      <c r="G91" s="97"/>
      <c r="H91" s="21"/>
      <c r="I91" s="21" t="b">
        <f t="shared" si="1"/>
        <v>1</v>
      </c>
      <c r="K91" s="53"/>
    </row>
    <row r="92" spans="1:11" x14ac:dyDescent="0.35">
      <c r="A92" s="1">
        <v>4.3899999999999997</v>
      </c>
      <c r="B92" s="32"/>
      <c r="C92" s="64" t="s">
        <v>1</v>
      </c>
      <c r="D92" s="19" t="s">
        <v>1</v>
      </c>
      <c r="E92" s="96"/>
      <c r="F92" s="97"/>
      <c r="G92" s="97"/>
      <c r="H92" s="21"/>
      <c r="I92" s="21" t="b">
        <f t="shared" si="1"/>
        <v>1</v>
      </c>
      <c r="K92" s="53"/>
    </row>
    <row r="93" spans="1:11" x14ac:dyDescent="0.35">
      <c r="A93" s="1"/>
      <c r="B93" s="4"/>
      <c r="C93" s="21" t="s">
        <v>1</v>
      </c>
      <c r="D93" s="21" t="s">
        <v>41</v>
      </c>
      <c r="E93" s="21" t="s">
        <v>38</v>
      </c>
      <c r="F93" s="21" t="s">
        <v>161</v>
      </c>
      <c r="G93" s="21" t="s">
        <v>37</v>
      </c>
      <c r="H93" s="21"/>
      <c r="I93" s="21"/>
    </row>
    <row r="94" spans="1:11" ht="42.65" customHeight="1" x14ac:dyDescent="0.35">
      <c r="A94" s="1"/>
      <c r="B94" s="34" t="s">
        <v>163</v>
      </c>
      <c r="C94" s="35" t="s">
        <v>160</v>
      </c>
      <c r="D94" s="35" t="s">
        <v>79</v>
      </c>
      <c r="E94" s="36" t="s">
        <v>51</v>
      </c>
      <c r="F94" s="6"/>
      <c r="H94" s="21"/>
      <c r="I94" s="21" t="b">
        <f t="shared" ref="I94:I125" si="2">NOT($H$47)</f>
        <v>1</v>
      </c>
      <c r="J94" s="40"/>
    </row>
    <row r="95" spans="1:11" ht="26" x14ac:dyDescent="0.35">
      <c r="A95" s="1" t="s">
        <v>273</v>
      </c>
      <c r="B95" s="32" t="s">
        <v>94</v>
      </c>
      <c r="C95" s="20" t="s">
        <v>1</v>
      </c>
      <c r="D95" s="19" t="s">
        <v>1</v>
      </c>
      <c r="E95" s="96"/>
      <c r="F95" s="97"/>
      <c r="G95" s="97"/>
      <c r="H95" s="21"/>
      <c r="I95" s="21" t="b">
        <f t="shared" si="2"/>
        <v>1</v>
      </c>
      <c r="K95" s="53"/>
    </row>
    <row r="96" spans="1:11" x14ac:dyDescent="0.35">
      <c r="A96" s="1">
        <v>4.41</v>
      </c>
      <c r="B96" s="32" t="s">
        <v>87</v>
      </c>
      <c r="C96" s="20" t="s">
        <v>1</v>
      </c>
      <c r="D96" s="19" t="s">
        <v>1</v>
      </c>
      <c r="E96" s="96"/>
      <c r="F96" s="97"/>
      <c r="G96" s="97"/>
      <c r="H96" s="21"/>
      <c r="I96" s="21" t="b">
        <f t="shared" si="2"/>
        <v>1</v>
      </c>
      <c r="K96" s="53"/>
    </row>
    <row r="97" spans="1:11" x14ac:dyDescent="0.35">
      <c r="A97" s="1">
        <v>4.42</v>
      </c>
      <c r="B97" s="32" t="s">
        <v>88</v>
      </c>
      <c r="C97" s="20" t="s">
        <v>1</v>
      </c>
      <c r="D97" s="19" t="s">
        <v>1</v>
      </c>
      <c r="E97" s="96"/>
      <c r="F97" s="97"/>
      <c r="G97" s="97"/>
      <c r="H97" s="21"/>
      <c r="I97" s="21" t="b">
        <f t="shared" si="2"/>
        <v>1</v>
      </c>
      <c r="K97" s="53"/>
    </row>
    <row r="98" spans="1:11" x14ac:dyDescent="0.35">
      <c r="A98" s="1">
        <v>4.43</v>
      </c>
      <c r="B98" s="32" t="s">
        <v>89</v>
      </c>
      <c r="C98" s="20" t="s">
        <v>1</v>
      </c>
      <c r="D98" s="19" t="s">
        <v>1</v>
      </c>
      <c r="E98" s="96"/>
      <c r="F98" s="97"/>
      <c r="G98" s="97"/>
      <c r="H98" s="21"/>
      <c r="I98" s="21" t="b">
        <f t="shared" si="2"/>
        <v>1</v>
      </c>
      <c r="K98" s="53"/>
    </row>
    <row r="99" spans="1:11" x14ac:dyDescent="0.35">
      <c r="A99" s="1">
        <v>4.4400000000000004</v>
      </c>
      <c r="B99" s="32" t="s">
        <v>90</v>
      </c>
      <c r="C99" s="20" t="s">
        <v>1</v>
      </c>
      <c r="D99" s="19" t="s">
        <v>1</v>
      </c>
      <c r="E99" s="96"/>
      <c r="F99" s="97"/>
      <c r="G99" s="97"/>
      <c r="H99" s="21"/>
      <c r="I99" s="21" t="b">
        <f t="shared" si="2"/>
        <v>1</v>
      </c>
      <c r="K99" s="53"/>
    </row>
    <row r="100" spans="1:11" x14ac:dyDescent="0.35">
      <c r="A100" s="1">
        <v>4.45</v>
      </c>
      <c r="B100" s="32" t="s">
        <v>91</v>
      </c>
      <c r="C100" s="20" t="s">
        <v>1</v>
      </c>
      <c r="D100" s="19" t="s">
        <v>1</v>
      </c>
      <c r="E100" s="96"/>
      <c r="F100" s="97"/>
      <c r="G100" s="97"/>
      <c r="H100" s="21"/>
      <c r="I100" s="21" t="b">
        <f t="shared" si="2"/>
        <v>1</v>
      </c>
      <c r="K100" s="53"/>
    </row>
    <row r="101" spans="1:11" x14ac:dyDescent="0.35">
      <c r="A101" s="1">
        <v>4.46</v>
      </c>
      <c r="B101" s="32" t="s">
        <v>92</v>
      </c>
      <c r="C101" s="20" t="s">
        <v>1</v>
      </c>
      <c r="D101" s="19" t="s">
        <v>1</v>
      </c>
      <c r="E101" s="96"/>
      <c r="F101" s="97"/>
      <c r="G101" s="97"/>
      <c r="H101" s="21"/>
      <c r="I101" s="21" t="b">
        <f t="shared" si="2"/>
        <v>1</v>
      </c>
      <c r="K101" s="53"/>
    </row>
    <row r="102" spans="1:11" x14ac:dyDescent="0.35">
      <c r="A102" s="1">
        <v>4.47</v>
      </c>
      <c r="B102" s="32" t="s">
        <v>93</v>
      </c>
      <c r="C102" s="20" t="s">
        <v>1</v>
      </c>
      <c r="D102" s="19" t="s">
        <v>1</v>
      </c>
      <c r="E102" s="96"/>
      <c r="F102" s="97"/>
      <c r="G102" s="97"/>
      <c r="H102" s="21"/>
      <c r="I102" s="21" t="b">
        <f t="shared" si="2"/>
        <v>1</v>
      </c>
      <c r="K102" s="53"/>
    </row>
    <row r="103" spans="1:11" x14ac:dyDescent="0.35">
      <c r="A103" s="1">
        <v>4.4800000000000004</v>
      </c>
      <c r="B103" s="32" t="s">
        <v>95</v>
      </c>
      <c r="C103" s="20" t="s">
        <v>1</v>
      </c>
      <c r="D103" s="19" t="s">
        <v>1</v>
      </c>
      <c r="E103" s="96"/>
      <c r="F103" s="97"/>
      <c r="G103" s="97"/>
      <c r="H103" s="21"/>
      <c r="I103" s="21" t="b">
        <f t="shared" si="2"/>
        <v>1</v>
      </c>
      <c r="K103" s="53"/>
    </row>
    <row r="104" spans="1:11" x14ac:dyDescent="0.35">
      <c r="A104" s="1">
        <v>4.49</v>
      </c>
      <c r="B104" s="32" t="s">
        <v>96</v>
      </c>
      <c r="C104" s="20" t="s">
        <v>1</v>
      </c>
      <c r="D104" s="19" t="s">
        <v>1</v>
      </c>
      <c r="E104" s="96"/>
      <c r="F104" s="97"/>
      <c r="G104" s="97"/>
      <c r="H104" s="21"/>
      <c r="I104" s="21" t="b">
        <f t="shared" si="2"/>
        <v>1</v>
      </c>
      <c r="K104" s="53"/>
    </row>
    <row r="105" spans="1:11" ht="26" x14ac:dyDescent="0.35">
      <c r="A105" s="1" t="s">
        <v>272</v>
      </c>
      <c r="B105" s="32" t="s">
        <v>97</v>
      </c>
      <c r="C105" s="20" t="s">
        <v>1</v>
      </c>
      <c r="D105" s="19" t="s">
        <v>1</v>
      </c>
      <c r="E105" s="96"/>
      <c r="F105" s="97"/>
      <c r="G105" s="97"/>
      <c r="H105" s="21"/>
      <c r="I105" s="21" t="b">
        <f t="shared" si="2"/>
        <v>1</v>
      </c>
      <c r="K105" s="53"/>
    </row>
    <row r="106" spans="1:11" x14ac:dyDescent="0.35">
      <c r="A106" s="1">
        <v>4.51</v>
      </c>
      <c r="B106" s="32" t="s">
        <v>103</v>
      </c>
      <c r="C106" s="20" t="s">
        <v>1</v>
      </c>
      <c r="D106" s="19" t="s">
        <v>1</v>
      </c>
      <c r="E106" s="96"/>
      <c r="F106" s="97"/>
      <c r="G106" s="97"/>
      <c r="H106" s="21"/>
      <c r="I106" s="21" t="b">
        <f t="shared" si="2"/>
        <v>1</v>
      </c>
      <c r="K106" s="53"/>
    </row>
    <row r="107" spans="1:11" x14ac:dyDescent="0.35">
      <c r="A107" s="1">
        <v>4.5199999999999996</v>
      </c>
      <c r="B107" s="32"/>
      <c r="C107" s="20" t="s">
        <v>1</v>
      </c>
      <c r="D107" s="19" t="s">
        <v>1</v>
      </c>
      <c r="E107" s="96"/>
      <c r="F107" s="97"/>
      <c r="G107" s="97"/>
      <c r="H107" s="21"/>
      <c r="I107" s="21" t="b">
        <f t="shared" si="2"/>
        <v>1</v>
      </c>
      <c r="K107" s="53"/>
    </row>
    <row r="108" spans="1:11" x14ac:dyDescent="0.35">
      <c r="A108" s="1">
        <v>4.53</v>
      </c>
      <c r="B108" s="32"/>
      <c r="C108" s="20" t="s">
        <v>1</v>
      </c>
      <c r="D108" s="19" t="s">
        <v>1</v>
      </c>
      <c r="E108" s="96"/>
      <c r="F108" s="97"/>
      <c r="G108" s="97"/>
      <c r="H108" s="21"/>
      <c r="I108" s="21" t="b">
        <f t="shared" si="2"/>
        <v>1</v>
      </c>
      <c r="K108" s="53"/>
    </row>
    <row r="109" spans="1:11" x14ac:dyDescent="0.35">
      <c r="A109" s="1">
        <v>4.54</v>
      </c>
      <c r="B109" s="32"/>
      <c r="C109" s="20" t="s">
        <v>1</v>
      </c>
      <c r="D109" s="19" t="s">
        <v>1</v>
      </c>
      <c r="E109" s="96"/>
      <c r="F109" s="97"/>
      <c r="G109" s="97"/>
      <c r="H109" s="21"/>
      <c r="I109" s="21" t="b">
        <f t="shared" si="2"/>
        <v>1</v>
      </c>
      <c r="K109" s="53"/>
    </row>
    <row r="110" spans="1:11" x14ac:dyDescent="0.35">
      <c r="A110" s="1">
        <v>4.55</v>
      </c>
      <c r="B110" s="32"/>
      <c r="C110" s="20" t="s">
        <v>1</v>
      </c>
      <c r="D110" s="19" t="s">
        <v>1</v>
      </c>
      <c r="E110" s="96"/>
      <c r="F110" s="97"/>
      <c r="G110" s="97"/>
      <c r="H110" s="21"/>
      <c r="I110" s="21" t="b">
        <f t="shared" si="2"/>
        <v>1</v>
      </c>
      <c r="K110" s="53"/>
    </row>
    <row r="111" spans="1:11" x14ac:dyDescent="0.35">
      <c r="A111" s="1">
        <v>4.5599999999999996</v>
      </c>
      <c r="B111" s="32"/>
      <c r="C111" s="20" t="s">
        <v>1</v>
      </c>
      <c r="D111" s="19" t="s">
        <v>1</v>
      </c>
      <c r="E111" s="96"/>
      <c r="F111" s="97"/>
      <c r="G111" s="97"/>
      <c r="H111" s="21"/>
      <c r="I111" s="21" t="b">
        <f t="shared" si="2"/>
        <v>1</v>
      </c>
      <c r="K111" s="53"/>
    </row>
    <row r="112" spans="1:11" x14ac:dyDescent="0.35">
      <c r="A112" s="1">
        <v>4.57</v>
      </c>
      <c r="B112" s="32"/>
      <c r="C112" s="20" t="s">
        <v>1</v>
      </c>
      <c r="D112" s="19" t="s">
        <v>1</v>
      </c>
      <c r="E112" s="96"/>
      <c r="F112" s="97"/>
      <c r="G112" s="97"/>
      <c r="H112" s="21"/>
      <c r="I112" s="21" t="b">
        <f t="shared" si="2"/>
        <v>1</v>
      </c>
      <c r="K112" s="53"/>
    </row>
    <row r="113" spans="1:16" x14ac:dyDescent="0.35">
      <c r="A113" s="1">
        <v>4.58</v>
      </c>
      <c r="B113" s="32"/>
      <c r="C113" s="20" t="s">
        <v>1</v>
      </c>
      <c r="D113" s="19" t="s">
        <v>1</v>
      </c>
      <c r="E113" s="96"/>
      <c r="F113" s="97"/>
      <c r="G113" s="97"/>
      <c r="H113" s="21"/>
      <c r="I113" s="21" t="b">
        <f t="shared" si="2"/>
        <v>1</v>
      </c>
      <c r="K113" s="53"/>
    </row>
    <row r="114" spans="1:16" x14ac:dyDescent="0.35">
      <c r="A114" s="1">
        <v>4.59</v>
      </c>
      <c r="B114" s="32"/>
      <c r="C114" s="20" t="s">
        <v>1</v>
      </c>
      <c r="D114" s="19" t="s">
        <v>1</v>
      </c>
      <c r="E114" s="96"/>
      <c r="F114" s="97"/>
      <c r="G114" s="97"/>
      <c r="H114" s="21"/>
      <c r="I114" s="21" t="b">
        <f t="shared" si="2"/>
        <v>1</v>
      </c>
      <c r="K114" s="53"/>
    </row>
    <row r="115" spans="1:16" x14ac:dyDescent="0.35">
      <c r="A115" s="1"/>
      <c r="B115" s="4"/>
      <c r="C115" s="21"/>
      <c r="D115" s="21"/>
      <c r="E115" s="21"/>
      <c r="F115" s="21"/>
      <c r="G115" s="21"/>
      <c r="H115" s="21"/>
      <c r="I115" s="21" t="b">
        <f t="shared" si="2"/>
        <v>1</v>
      </c>
    </row>
    <row r="116" spans="1:16" ht="29" x14ac:dyDescent="0.35">
      <c r="A116" s="1"/>
      <c r="B116" s="14" t="s">
        <v>53</v>
      </c>
      <c r="C116" s="4"/>
      <c r="D116" s="29" t="str" cm="1">
        <f t="array" ref="D116">IF(AND(OR(SUMPRODUCT(($C$95:$C$114=$G$93)*(($D$95:$D$114=$D$50)+($D$95:$D$114=$E$50)))&gt;0,SUMPRODUCT(($C$95:$C$114=$D$93)*(($D$95:$D$114=$D$50)+($D$95:$D$114=$E$50)))&gt;0), SUMPRODUCT(($C$95:$C$114=$F$93)*($D$95:$D$114=$D$50))=0),"Ja","Nein")</f>
        <v>Nein</v>
      </c>
      <c r="E116" s="104" t="s">
        <v>208</v>
      </c>
      <c r="F116" s="104"/>
      <c r="G116" s="104"/>
      <c r="H116" s="21"/>
      <c r="I116" s="21" t="b">
        <f t="shared" si="2"/>
        <v>1</v>
      </c>
    </row>
    <row r="117" spans="1:16" x14ac:dyDescent="0.35">
      <c r="A117" s="1"/>
      <c r="B117" s="4"/>
      <c r="C117" s="4"/>
      <c r="H117" s="21"/>
      <c r="I117" s="21" t="b">
        <f t="shared" si="2"/>
        <v>1</v>
      </c>
    </row>
    <row r="118" spans="1:16" ht="25.25" customHeight="1" x14ac:dyDescent="0.35">
      <c r="A118" s="7" t="s">
        <v>269</v>
      </c>
      <c r="B118" s="8" t="s">
        <v>140</v>
      </c>
      <c r="F118" s="12"/>
      <c r="H118" s="21"/>
      <c r="I118" s="21" t="b">
        <f t="shared" si="2"/>
        <v>1</v>
      </c>
    </row>
    <row r="119" spans="1:16" ht="46.25" customHeight="1" x14ac:dyDescent="0.35">
      <c r="B119" s="34" t="s">
        <v>558</v>
      </c>
      <c r="C119" s="35" t="s">
        <v>162</v>
      </c>
      <c r="D119" s="35" t="s">
        <v>81</v>
      </c>
      <c r="E119" s="35" t="s">
        <v>82</v>
      </c>
      <c r="F119" s="35" t="s">
        <v>32</v>
      </c>
      <c r="G119" s="36" t="s">
        <v>683</v>
      </c>
      <c r="H119" s="21"/>
      <c r="I119" s="21" t="b">
        <f t="shared" si="2"/>
        <v>1</v>
      </c>
      <c r="J119" s="62"/>
      <c r="K119" s="62"/>
      <c r="L119" s="62"/>
      <c r="M119" s="62"/>
      <c r="N119" s="62"/>
      <c r="O119" s="62"/>
      <c r="P119" s="62"/>
    </row>
    <row r="120" spans="1:16" ht="26" x14ac:dyDescent="0.35">
      <c r="A120" s="1">
        <v>5.01</v>
      </c>
      <c r="B120" s="32" t="s">
        <v>180</v>
      </c>
      <c r="C120" s="19" t="s">
        <v>35</v>
      </c>
      <c r="D120" s="19" t="s">
        <v>35</v>
      </c>
      <c r="E120" s="19" t="s">
        <v>35</v>
      </c>
      <c r="F120" s="25" t="str" cm="1">
        <f t="array" ref="F120">IF(OR($C120="N/A",$D120="N/A",$E120="N/A"),"",(((100/4)*VLOOKUP($C120,$C$161:$F$165,4,FALSE))/100)*VLOOKUP($D120,$D$161:F$165,3,FALSE)*VLOOKUP($E120,$E$161:F$165,2,FALSE) &amp; " (" &amp; INDEX($C$167:$F$170,5-MAX(1,ROUND((((100/4)*VLOOKUP($C120,$C$161:$F$165,4,FALSE))/100)*VLOOKUP($E120,$E$161:$F$165,2,FALSE),0)),VLOOKUP($D120,$D$161:$F$165,3,FALSE)) &amp;")")</f>
        <v/>
      </c>
      <c r="G120" s="50"/>
      <c r="H120" s="21"/>
      <c r="I120" s="21" t="b">
        <f t="shared" si="2"/>
        <v>1</v>
      </c>
      <c r="J120" s="26"/>
      <c r="K120" s="53"/>
      <c r="L120" s="27" t="str" cm="1">
        <f t="array" ref="L120">IF(OR($C120="N/A",$D120="N/A",$E120="N/A"),"",INDEX($C$167:$F$170,5-MAX(1,ROUND((((100/4)*VLOOKUP($C120,$C$161:$F$165,4,FALSE))/100)*VLOOKUP($E120,$E$161:$F$165,2,FALSE),0)),VLOOKUP($D120,$D$161:$F$165,3,FALSE)))</f>
        <v/>
      </c>
    </row>
    <row r="121" spans="1:16" ht="26" x14ac:dyDescent="0.35">
      <c r="A121" s="1">
        <v>5.0199999999999996</v>
      </c>
      <c r="B121" s="32" t="s">
        <v>181</v>
      </c>
      <c r="C121" s="19" t="s">
        <v>35</v>
      </c>
      <c r="D121" s="19" t="s">
        <v>35</v>
      </c>
      <c r="E121" s="19" t="s">
        <v>35</v>
      </c>
      <c r="F121" s="25" t="str" cm="1">
        <f t="array" ref="F121">IF(OR($C121="N/A",$D121="N/A",$E121="N/A"),"",(((100/4)*VLOOKUP($C121,$C$161:$F$165,4,FALSE))/100)*VLOOKUP($D121,$D$161:F$165,3,FALSE)*VLOOKUP($E121,$E$161:F$165,2,FALSE) &amp; " (" &amp; INDEX($C$167:$F$170,5-MAX(1,ROUND((((100/4)*VLOOKUP($C121,$C$161:$F$165,4,FALSE))/100)*VLOOKUP($E121,$E$161:$F$165,2,FALSE),0)),VLOOKUP($D121,$D$161:$F$165,3,FALSE)) &amp;")")</f>
        <v/>
      </c>
      <c r="G121" s="50"/>
      <c r="H121" s="21"/>
      <c r="I121" s="21" t="b">
        <f t="shared" si="2"/>
        <v>1</v>
      </c>
      <c r="J121" s="1"/>
      <c r="K121" s="53"/>
    </row>
    <row r="122" spans="1:16" ht="26" x14ac:dyDescent="0.35">
      <c r="A122" s="1">
        <v>5.03</v>
      </c>
      <c r="B122" s="32" t="s">
        <v>183</v>
      </c>
      <c r="C122" s="19" t="s">
        <v>35</v>
      </c>
      <c r="D122" s="19" t="s">
        <v>35</v>
      </c>
      <c r="E122" s="19" t="s">
        <v>35</v>
      </c>
      <c r="F122" s="25" t="str" cm="1">
        <f t="array" ref="F122">IF(OR($C122="N/A",$D122="N/A",$E122="N/A"),"",(((100/4)*VLOOKUP($C122,$C$161:$F$165,4,FALSE))/100)*VLOOKUP($D122,$D$161:F$165,3,FALSE)*VLOOKUP($E122,$E$161:F$165,2,FALSE) &amp; " (" &amp; INDEX($C$167:$F$170,5-MAX(1,ROUND((((100/4)*VLOOKUP($C122,$C$161:$F$165,4,FALSE))/100)*VLOOKUP($E122,$E$161:$F$165,2,FALSE),0)),VLOOKUP($D122,$D$161:$F$165,3,FALSE)) &amp;")")</f>
        <v/>
      </c>
      <c r="G122" s="50"/>
      <c r="H122" s="21"/>
      <c r="I122" s="21" t="b">
        <f t="shared" si="2"/>
        <v>1</v>
      </c>
      <c r="J122" s="1"/>
      <c r="K122" s="53"/>
    </row>
    <row r="123" spans="1:16" ht="26" x14ac:dyDescent="0.35">
      <c r="A123" s="1">
        <v>5.04</v>
      </c>
      <c r="B123" s="32" t="s">
        <v>184</v>
      </c>
      <c r="C123" s="19" t="s">
        <v>35</v>
      </c>
      <c r="D123" s="19" t="s">
        <v>35</v>
      </c>
      <c r="E123" s="19" t="s">
        <v>35</v>
      </c>
      <c r="F123" s="25" t="str" cm="1">
        <f t="array" ref="F123">IF(OR($C123="N/A",$D123="N/A",$E123="N/A"),"",(((100/4)*VLOOKUP($C123,$C$161:$F$165,4,FALSE))/100)*VLOOKUP($D123,$D$161:F$165,3,FALSE)*VLOOKUP($E123,$E$161:F$165,2,FALSE) &amp; " (" &amp; INDEX($C$167:$F$170,5-MAX(1,ROUND((((100/4)*VLOOKUP($C123,$C$161:$F$165,4,FALSE))/100)*VLOOKUP($E123,$E$161:$F$165,2,FALSE),0)),VLOOKUP($D123,$D$161:$F$165,3,FALSE)) &amp;")")</f>
        <v/>
      </c>
      <c r="G123" s="50"/>
      <c r="H123" s="21"/>
      <c r="I123" s="21" t="b">
        <f t="shared" si="2"/>
        <v>1</v>
      </c>
      <c r="J123" s="1"/>
      <c r="K123" s="53"/>
    </row>
    <row r="124" spans="1:16" ht="26" x14ac:dyDescent="0.35">
      <c r="A124" s="1">
        <v>5.05</v>
      </c>
      <c r="B124" s="32" t="s">
        <v>192</v>
      </c>
      <c r="C124" s="19" t="s">
        <v>35</v>
      </c>
      <c r="D124" s="19" t="s">
        <v>35</v>
      </c>
      <c r="E124" s="19" t="s">
        <v>35</v>
      </c>
      <c r="F124" s="25" t="str" cm="1">
        <f t="array" ref="F124">IF(OR($C124="N/A",$D124="N/A",$E124="N/A"),"",(((100/4)*VLOOKUP($C124,$C$161:$F$165,4,FALSE))/100)*VLOOKUP($D124,$D$161:F$165,3,FALSE)*VLOOKUP($E124,$E$161:F$165,2,FALSE) &amp; " (" &amp; INDEX($C$167:$F$170,5-MAX(1,ROUND((((100/4)*VLOOKUP($C124,$C$161:$F$165,4,FALSE))/100)*VLOOKUP($E124,$E$161:$F$165,2,FALSE),0)),VLOOKUP($D124,$D$161:$F$165,3,FALSE)) &amp;")")</f>
        <v/>
      </c>
      <c r="G124" s="50"/>
      <c r="H124" s="21"/>
      <c r="I124" s="21" t="b">
        <f t="shared" si="2"/>
        <v>1</v>
      </c>
      <c r="J124" s="1"/>
      <c r="K124" s="53"/>
    </row>
    <row r="125" spans="1:16" ht="26" x14ac:dyDescent="0.35">
      <c r="A125" s="1">
        <v>5.0599999999999996</v>
      </c>
      <c r="B125" s="32" t="s">
        <v>187</v>
      </c>
      <c r="C125" s="19" t="s">
        <v>35</v>
      </c>
      <c r="D125" s="19" t="s">
        <v>35</v>
      </c>
      <c r="E125" s="19" t="s">
        <v>35</v>
      </c>
      <c r="F125" s="25" t="str" cm="1">
        <f t="array" ref="F125">IF(OR($C125="N/A",$D125="N/A",$E125="N/A"),"",(((100/4)*VLOOKUP($C125,$C$161:$F$165,4,FALSE))/100)*VLOOKUP($D125,$D$161:F$165,3,FALSE)*VLOOKUP($E125,$E$161:F$165,2,FALSE) &amp; " (" &amp; INDEX($C$167:$F$170,5-MAX(1,ROUND((((100/4)*VLOOKUP($C125,$C$161:$F$165,4,FALSE))/100)*VLOOKUP($E125,$E$161:$F$165,2,FALSE),0)),VLOOKUP($D125,$D$161:$F$165,3,FALSE)) &amp;")")</f>
        <v/>
      </c>
      <c r="G125" s="50"/>
      <c r="H125" s="21"/>
      <c r="I125" s="21" t="b">
        <f t="shared" si="2"/>
        <v>1</v>
      </c>
      <c r="J125" s="1"/>
      <c r="K125" s="53"/>
    </row>
    <row r="126" spans="1:16" ht="26" x14ac:dyDescent="0.35">
      <c r="A126" s="1">
        <v>5.07</v>
      </c>
      <c r="B126" s="32" t="s">
        <v>188</v>
      </c>
      <c r="C126" s="19" t="s">
        <v>35</v>
      </c>
      <c r="D126" s="19" t="s">
        <v>35</v>
      </c>
      <c r="E126" s="19" t="s">
        <v>35</v>
      </c>
      <c r="F126" s="25" t="str" cm="1">
        <f t="array" ref="F126">IF(OR($C126="N/A",$D126="N/A",$E126="N/A"),"",(((100/4)*VLOOKUP($C126,$C$161:$F$165,4,FALSE))/100)*VLOOKUP($D126,$D$161:F$165,3,FALSE)*VLOOKUP($E126,$E$161:F$165,2,FALSE) &amp; " (" &amp; INDEX($C$167:$F$170,5-MAX(1,ROUND((((100/4)*VLOOKUP($C126,$C$161:$F$165,4,FALSE))/100)*VLOOKUP($E126,$E$161:$F$165,2,FALSE),0)),VLOOKUP($D126,$D$161:$F$165,3,FALSE)) &amp;")")</f>
        <v/>
      </c>
      <c r="G126" s="50"/>
      <c r="H126" s="21"/>
      <c r="I126" s="21" t="b">
        <f t="shared" ref="I126:I160" si="3">NOT($H$47)</f>
        <v>1</v>
      </c>
      <c r="J126" s="1"/>
      <c r="K126" s="53"/>
    </row>
    <row r="127" spans="1:16" ht="26" x14ac:dyDescent="0.35">
      <c r="A127" s="1">
        <v>5.08</v>
      </c>
      <c r="B127" s="32" t="s">
        <v>193</v>
      </c>
      <c r="C127" s="19" t="s">
        <v>35</v>
      </c>
      <c r="D127" s="19" t="s">
        <v>35</v>
      </c>
      <c r="E127" s="19" t="s">
        <v>35</v>
      </c>
      <c r="F127" s="25" t="str" cm="1">
        <f t="array" ref="F127">IF(OR($C127="N/A",$D127="N/A",$E127="N/A"),"",(((100/4)*VLOOKUP($C127,$C$161:$F$165,4,FALSE))/100)*VLOOKUP($D127,$D$161:F$165,3,FALSE)*VLOOKUP($E127,$E$161:F$165,2,FALSE) &amp; " (" &amp; INDEX($C$167:$F$170,5-MAX(1,ROUND((((100/4)*VLOOKUP($C127,$C$161:$F$165,4,FALSE))/100)*VLOOKUP($E127,$E$161:$F$165,2,FALSE),0)),VLOOKUP($D127,$D$161:$F$165,3,FALSE)) &amp;")")</f>
        <v/>
      </c>
      <c r="G127" s="50"/>
      <c r="H127" s="21"/>
      <c r="I127" s="21" t="b">
        <f t="shared" si="3"/>
        <v>1</v>
      </c>
      <c r="J127" s="1"/>
      <c r="K127" s="53"/>
    </row>
    <row r="128" spans="1:16" ht="26" x14ac:dyDescent="0.35">
      <c r="A128" s="1">
        <v>5.09</v>
      </c>
      <c r="B128" s="42" t="s">
        <v>191</v>
      </c>
      <c r="C128" s="19" t="s">
        <v>35</v>
      </c>
      <c r="D128" s="19" t="s">
        <v>35</v>
      </c>
      <c r="E128" s="19" t="s">
        <v>35</v>
      </c>
      <c r="F128" s="25" t="str" cm="1">
        <f t="array" ref="F128">IF(OR($C128="N/A",$D128="N/A",$E128="N/A"),"",(((100/4)*VLOOKUP($C128,$C$161:$F$165,4,FALSE))/100)*VLOOKUP($D128,$D$161:F$165,3,FALSE)*VLOOKUP($E128,$E$161:F$165,2,FALSE) &amp; " (" &amp; INDEX($C$167:$F$170,5-MAX(1,ROUND((((100/4)*VLOOKUP($C128,$C$161:$F$165,4,FALSE))/100)*VLOOKUP($E128,$E$161:$F$165,2,FALSE),0)),VLOOKUP($D128,$D$161:$F$165,3,FALSE)) &amp;")")</f>
        <v/>
      </c>
      <c r="G128" s="50"/>
      <c r="H128" s="21"/>
      <c r="I128" s="21" t="b">
        <f t="shared" si="3"/>
        <v>1</v>
      </c>
      <c r="J128" s="1"/>
      <c r="K128" s="53"/>
    </row>
    <row r="129" spans="1:11" ht="26" x14ac:dyDescent="0.35">
      <c r="A129" s="1" t="s">
        <v>268</v>
      </c>
      <c r="B129" s="42" t="s">
        <v>189</v>
      </c>
      <c r="C129" s="19" t="s">
        <v>35</v>
      </c>
      <c r="D129" s="19" t="s">
        <v>35</v>
      </c>
      <c r="E129" s="19" t="s">
        <v>35</v>
      </c>
      <c r="F129" s="25" t="str" cm="1">
        <f t="array" ref="F129">IF(OR($C129="N/A",$D129="N/A",$E129="N/A"),"",(((100/4)*VLOOKUP($C129,$C$161:$F$165,4,FALSE))/100)*VLOOKUP($D129,$D$161:F$165,3,FALSE)*VLOOKUP($E129,$E$161:F$165,2,FALSE) &amp; " (" &amp; INDEX($C$167:$F$170,5-MAX(1,ROUND((((100/4)*VLOOKUP($C129,$C$161:$F$165,4,FALSE))/100)*VLOOKUP($E129,$E$161:$F$165,2,FALSE),0)),VLOOKUP($D129,$D$161:$F$165,3,FALSE)) &amp;")")</f>
        <v/>
      </c>
      <c r="G129" s="50"/>
      <c r="H129" s="21"/>
      <c r="I129" s="21" t="b">
        <f t="shared" si="3"/>
        <v>1</v>
      </c>
      <c r="J129" s="1"/>
      <c r="K129" s="53"/>
    </row>
    <row r="130" spans="1:11" ht="26" x14ac:dyDescent="0.35">
      <c r="A130" s="1">
        <v>5.1100000000000003</v>
      </c>
      <c r="B130" s="42" t="s">
        <v>190</v>
      </c>
      <c r="C130" s="19" t="s">
        <v>35</v>
      </c>
      <c r="D130" s="19" t="s">
        <v>35</v>
      </c>
      <c r="E130" s="19" t="s">
        <v>35</v>
      </c>
      <c r="F130" s="25" t="str" cm="1">
        <f t="array" ref="F130">IF(OR($C130="N/A",$D130="N/A",$E130="N/A"),"",(((100/4)*VLOOKUP($C130,$C$161:$F$165,4,FALSE))/100)*VLOOKUP($D130,$D$161:F$165,3,FALSE)*VLOOKUP($E130,$E$161:F$165,2,FALSE) &amp; " (" &amp; INDEX($C$167:$F$170,5-MAX(1,ROUND((((100/4)*VLOOKUP($C130,$C$161:$F$165,4,FALSE))/100)*VLOOKUP($E130,$E$161:$F$165,2,FALSE),0)),VLOOKUP($D130,$D$161:$F$165,3,FALSE)) &amp;")")</f>
        <v/>
      </c>
      <c r="G130" s="50"/>
      <c r="H130" s="21"/>
      <c r="I130" s="21" t="b">
        <f t="shared" si="3"/>
        <v>1</v>
      </c>
      <c r="J130" s="1"/>
      <c r="K130" s="53"/>
    </row>
    <row r="131" spans="1:11" ht="26" x14ac:dyDescent="0.35">
      <c r="A131" s="1">
        <v>5.12</v>
      </c>
      <c r="B131" s="42" t="s">
        <v>185</v>
      </c>
      <c r="C131" s="19" t="s">
        <v>35</v>
      </c>
      <c r="D131" s="19" t="s">
        <v>35</v>
      </c>
      <c r="E131" s="19" t="s">
        <v>35</v>
      </c>
      <c r="F131" s="25" t="str" cm="1">
        <f t="array" ref="F131">IF(OR($C131="N/A",$D131="N/A",$E131="N/A"),"",(((100/4)*VLOOKUP($C131,$C$161:$F$165,4,FALSE))/100)*VLOOKUP($D131,$D$161:F$165,3,FALSE)*VLOOKUP($E131,$E$161:F$165,2,FALSE) &amp; " (" &amp; INDEX($C$167:$F$170,5-MAX(1,ROUND((((100/4)*VLOOKUP($C131,$C$161:$F$165,4,FALSE))/100)*VLOOKUP($E131,$E$161:$F$165,2,FALSE),0)),VLOOKUP($D131,$D$161:$F$165,3,FALSE)) &amp;")")</f>
        <v/>
      </c>
      <c r="G131" s="50"/>
      <c r="H131" s="21"/>
      <c r="I131" s="21" t="b">
        <f t="shared" si="3"/>
        <v>1</v>
      </c>
      <c r="J131" s="1"/>
      <c r="K131" s="53"/>
    </row>
    <row r="132" spans="1:11" ht="26" x14ac:dyDescent="0.35">
      <c r="A132" s="1">
        <v>5.13</v>
      </c>
      <c r="B132" s="42" t="s">
        <v>186</v>
      </c>
      <c r="C132" s="19" t="s">
        <v>35</v>
      </c>
      <c r="D132" s="19" t="s">
        <v>35</v>
      </c>
      <c r="E132" s="19" t="s">
        <v>35</v>
      </c>
      <c r="F132" s="25" t="str" cm="1">
        <f t="array" ref="F132">IF(OR($C132="N/A",$D132="N/A",$E132="N/A"),"",(((100/4)*VLOOKUP($C132,$C$161:$F$165,4,FALSE))/100)*VLOOKUP($D132,$D$161:F$165,3,FALSE)*VLOOKUP($E132,$E$161:F$165,2,FALSE) &amp; " (" &amp; INDEX($C$167:$F$170,5-MAX(1,ROUND((((100/4)*VLOOKUP($C132,$C$161:$F$165,4,FALSE))/100)*VLOOKUP($E132,$E$161:$F$165,2,FALSE),0)),VLOOKUP($D132,$D$161:$F$165,3,FALSE)) &amp;")")</f>
        <v/>
      </c>
      <c r="G132" s="50"/>
      <c r="H132" s="21"/>
      <c r="I132" s="21" t="b">
        <f t="shared" si="3"/>
        <v>1</v>
      </c>
      <c r="J132" s="1"/>
      <c r="K132" s="53"/>
    </row>
    <row r="133" spans="1:11" ht="26" x14ac:dyDescent="0.35">
      <c r="A133" s="1">
        <v>5.14</v>
      </c>
      <c r="B133" s="42" t="s">
        <v>198</v>
      </c>
      <c r="C133" s="19" t="s">
        <v>35</v>
      </c>
      <c r="D133" s="19" t="s">
        <v>35</v>
      </c>
      <c r="E133" s="19" t="s">
        <v>35</v>
      </c>
      <c r="F133" s="25" t="str" cm="1">
        <f t="array" ref="F133">IF(OR($C133="N/A",$D133="N/A",$E133="N/A"),"",(((100/4)*VLOOKUP($C133,$C$161:$F$165,4,FALSE))/100)*VLOOKUP($D133,$D$161:F$165,3,FALSE)*VLOOKUP($E133,$E$161:F$165,2,FALSE) &amp; " (" &amp; INDEX($C$167:$F$170,5-MAX(1,ROUND((((100/4)*VLOOKUP($C133,$C$161:$F$165,4,FALSE))/100)*VLOOKUP($E133,$E$161:$F$165,2,FALSE),0)),VLOOKUP($D133,$D$161:$F$165,3,FALSE)) &amp;")")</f>
        <v/>
      </c>
      <c r="G133" s="50"/>
      <c r="H133" s="21"/>
      <c r="I133" s="21" t="b">
        <f t="shared" si="3"/>
        <v>1</v>
      </c>
      <c r="J133" s="1"/>
      <c r="K133" s="53"/>
    </row>
    <row r="134" spans="1:11" x14ac:dyDescent="0.35">
      <c r="A134" s="1">
        <v>5.15</v>
      </c>
      <c r="B134" s="42" t="s">
        <v>196</v>
      </c>
      <c r="C134" s="19" t="s">
        <v>35</v>
      </c>
      <c r="D134" s="19" t="s">
        <v>35</v>
      </c>
      <c r="E134" s="19" t="s">
        <v>35</v>
      </c>
      <c r="F134" s="25" t="str" cm="1">
        <f t="array" ref="F134">IF(OR($C134="N/A",$D134="N/A",$E134="N/A"),"",(((100/4)*VLOOKUP($C134,$C$161:$F$165,4,FALSE))/100)*VLOOKUP($D134,$D$161:F$165,3,FALSE)*VLOOKUP($E134,$E$161:F$165,2,FALSE) &amp; " (" &amp; INDEX($C$167:$F$170,5-MAX(1,ROUND((((100/4)*VLOOKUP($C134,$C$161:$F$165,4,FALSE))/100)*VLOOKUP($E134,$E$161:$F$165,2,FALSE),0)),VLOOKUP($D134,$D$161:$F$165,3,FALSE)) &amp;")")</f>
        <v/>
      </c>
      <c r="G134" s="50"/>
      <c r="H134" s="21"/>
      <c r="I134" s="21" t="b">
        <f t="shared" si="3"/>
        <v>1</v>
      </c>
      <c r="J134" s="1"/>
      <c r="K134" s="53"/>
    </row>
    <row r="135" spans="1:11" x14ac:dyDescent="0.35">
      <c r="A135" s="1">
        <v>5.16</v>
      </c>
      <c r="B135" s="42" t="s">
        <v>197</v>
      </c>
      <c r="C135" s="19" t="s">
        <v>35</v>
      </c>
      <c r="D135" s="19" t="s">
        <v>35</v>
      </c>
      <c r="E135" s="19" t="s">
        <v>35</v>
      </c>
      <c r="F135" s="25" t="str" cm="1">
        <f t="array" ref="F135">IF(OR($C135="N/A",$D135="N/A",$E135="N/A"),"",(((100/4)*VLOOKUP($C135,$C$161:$F$165,4,FALSE))/100)*VLOOKUP($D135,$D$161:F$165,3,FALSE)*VLOOKUP($E135,$E$161:F$165,2,FALSE) &amp; " (" &amp; INDEX($C$167:$F$170,5-MAX(1,ROUND((((100/4)*VLOOKUP($C135,$C$161:$F$165,4,FALSE))/100)*VLOOKUP($E135,$E$161:$F$165,2,FALSE),0)),VLOOKUP($D135,$D$161:$F$165,3,FALSE)) &amp;")")</f>
        <v/>
      </c>
      <c r="G135" s="50"/>
      <c r="H135" s="21"/>
      <c r="I135" s="21" t="b">
        <f t="shared" si="3"/>
        <v>1</v>
      </c>
      <c r="J135" s="1"/>
      <c r="K135" s="53"/>
    </row>
    <row r="136" spans="1:11" ht="26" x14ac:dyDescent="0.35">
      <c r="A136" s="1">
        <v>5.17</v>
      </c>
      <c r="B136" s="42" t="s">
        <v>194</v>
      </c>
      <c r="C136" s="19" t="s">
        <v>35</v>
      </c>
      <c r="D136" s="19" t="s">
        <v>35</v>
      </c>
      <c r="E136" s="19" t="s">
        <v>35</v>
      </c>
      <c r="F136" s="25" t="str" cm="1">
        <f t="array" ref="F136">IF(OR($C136="N/A",$D136="N/A",$E136="N/A"),"",(((100/4)*VLOOKUP($C136,$C$161:$F$165,4,FALSE))/100)*VLOOKUP($D136,$D$161:F$165,3,FALSE)*VLOOKUP($E136,$E$161:F$165,2,FALSE) &amp; " (" &amp; INDEX($C$167:$F$170,5-MAX(1,ROUND((((100/4)*VLOOKUP($C136,$C$161:$F$165,4,FALSE))/100)*VLOOKUP($E136,$E$161:$F$165,2,FALSE),0)),VLOOKUP($D136,$D$161:$F$165,3,FALSE)) &amp;")")</f>
        <v/>
      </c>
      <c r="G136" s="50"/>
      <c r="H136" s="21"/>
      <c r="I136" s="21" t="b">
        <f t="shared" si="3"/>
        <v>1</v>
      </c>
      <c r="J136" s="1"/>
      <c r="K136" s="53"/>
    </row>
    <row r="137" spans="1:11" ht="26" x14ac:dyDescent="0.35">
      <c r="A137" s="1">
        <v>5.18</v>
      </c>
      <c r="B137" s="42" t="s">
        <v>195</v>
      </c>
      <c r="C137" s="19" t="s">
        <v>35</v>
      </c>
      <c r="D137" s="19" t="s">
        <v>35</v>
      </c>
      <c r="E137" s="19" t="s">
        <v>35</v>
      </c>
      <c r="F137" s="25" t="str" cm="1">
        <f t="array" ref="F137">IF(OR($C137="N/A",$D137="N/A",$E137="N/A"),"",(((100/4)*VLOOKUP($C137,$C$161:$F$165,4,FALSE))/100)*VLOOKUP($D137,$D$161:F$165,3,FALSE)*VLOOKUP($E137,$E$161:F$165,2,FALSE) &amp; " (" &amp; INDEX($C$167:$F$170,5-MAX(1,ROUND((((100/4)*VLOOKUP($C137,$C$161:$F$165,4,FALSE))/100)*VLOOKUP($E137,$E$161:$F$165,2,FALSE),0)),VLOOKUP($D137,$D$161:$F$165,3,FALSE)) &amp;")")</f>
        <v/>
      </c>
      <c r="G137" s="50"/>
      <c r="H137" s="21"/>
      <c r="I137" s="21" t="b">
        <f t="shared" si="3"/>
        <v>1</v>
      </c>
      <c r="J137" s="1"/>
      <c r="K137" s="53"/>
    </row>
    <row r="138" spans="1:11" ht="26" x14ac:dyDescent="0.35">
      <c r="A138" s="1">
        <v>5.19</v>
      </c>
      <c r="B138" s="42" t="s">
        <v>182</v>
      </c>
      <c r="C138" s="19" t="s">
        <v>35</v>
      </c>
      <c r="D138" s="19" t="s">
        <v>35</v>
      </c>
      <c r="E138" s="19" t="s">
        <v>35</v>
      </c>
      <c r="F138" s="25" t="str" cm="1">
        <f t="array" ref="F138">IF(OR($C138="N/A",$D138="N/A",$E138="N/A"),"",(((100/4)*VLOOKUP($C138,$C$161:$F$165,4,FALSE))/100)*VLOOKUP($D138,$D$161:F$165,3,FALSE)*VLOOKUP($E138,$E$161:F$165,2,FALSE) &amp; " (" &amp; INDEX($C$167:$F$170,5-MAX(1,ROUND((((100/4)*VLOOKUP($C138,$C$161:$F$165,4,FALSE))/100)*VLOOKUP($E138,$E$161:$F$165,2,FALSE),0)),VLOOKUP($D138,$D$161:$F$165,3,FALSE)) &amp;")")</f>
        <v/>
      </c>
      <c r="G138" s="50"/>
      <c r="H138" s="21"/>
      <c r="I138" s="21" t="b">
        <f t="shared" si="3"/>
        <v>1</v>
      </c>
      <c r="J138" s="1"/>
      <c r="K138" s="53"/>
    </row>
    <row r="139" spans="1:11" ht="26" x14ac:dyDescent="0.35">
      <c r="A139" s="1" t="s">
        <v>270</v>
      </c>
      <c r="B139" s="42" t="s">
        <v>202</v>
      </c>
      <c r="C139" s="19" t="s">
        <v>35</v>
      </c>
      <c r="D139" s="19" t="s">
        <v>35</v>
      </c>
      <c r="E139" s="19" t="s">
        <v>35</v>
      </c>
      <c r="F139" s="25" t="str" cm="1">
        <f t="array" ref="F139">IF(OR($C139="N/A",$D139="N/A",$E139="N/A"),"",(((100/4)*VLOOKUP($C139,$C$161:$F$165,4,FALSE))/100)*VLOOKUP($D139,$D$161:F$165,3,FALSE)*VLOOKUP($E139,$E$161:F$165,2,FALSE) &amp; " (" &amp; INDEX($C$167:$F$170,5-MAX(1,ROUND((((100/4)*VLOOKUP($C139,$C$161:$F$165,4,FALSE))/100)*VLOOKUP($E139,$E$161:$F$165,2,FALSE),0)),VLOOKUP($D139,$D$161:$F$165,3,FALSE)) &amp;")")</f>
        <v/>
      </c>
      <c r="G139" s="50"/>
      <c r="H139" s="21"/>
      <c r="I139" s="21" t="b">
        <f t="shared" si="3"/>
        <v>1</v>
      </c>
      <c r="J139" s="1"/>
      <c r="K139" s="53"/>
    </row>
    <row r="140" spans="1:11" ht="26" x14ac:dyDescent="0.35">
      <c r="A140" s="1">
        <v>5.21</v>
      </c>
      <c r="B140" s="42" t="s">
        <v>201</v>
      </c>
      <c r="C140" s="19" t="s">
        <v>35</v>
      </c>
      <c r="D140" s="19" t="s">
        <v>35</v>
      </c>
      <c r="E140" s="19" t="s">
        <v>35</v>
      </c>
      <c r="F140" s="25" t="str" cm="1">
        <f t="array" ref="F140">IF(OR($C140="N/A",$D140="N/A",$E140="N/A"),"",(((100/4)*VLOOKUP($C140,$C$161:$F$165,4,FALSE))/100)*VLOOKUP($D140,$D$161:F$165,3,FALSE)*VLOOKUP($E140,$E$161:F$165,2,FALSE) &amp; " (" &amp; INDEX($C$167:$F$170,5-MAX(1,ROUND((((100/4)*VLOOKUP($C140,$C$161:$F$165,4,FALSE))/100)*VLOOKUP($E140,$E$161:$F$165,2,FALSE),0)),VLOOKUP($D140,$D$161:$F$165,3,FALSE)) &amp;")")</f>
        <v/>
      </c>
      <c r="G140" s="50"/>
      <c r="H140" s="21"/>
      <c r="I140" s="21" t="b">
        <f t="shared" si="3"/>
        <v>1</v>
      </c>
      <c r="J140" s="1"/>
      <c r="K140" s="53"/>
    </row>
    <row r="141" spans="1:11" ht="26" x14ac:dyDescent="0.35">
      <c r="A141" s="1">
        <v>5.22</v>
      </c>
      <c r="B141" s="42" t="s">
        <v>200</v>
      </c>
      <c r="C141" s="19" t="s">
        <v>35</v>
      </c>
      <c r="D141" s="19" t="s">
        <v>35</v>
      </c>
      <c r="E141" s="19" t="s">
        <v>35</v>
      </c>
      <c r="F141" s="25" t="str" cm="1">
        <f t="array" ref="F141">IF(OR($C141="N/A",$D141="N/A",$E141="N/A"),"",(((100/4)*VLOOKUP($C141,$C$161:$F$165,4,FALSE))/100)*VLOOKUP($D141,$D$161:F$165,3,FALSE)*VLOOKUP($E141,$E$161:F$165,2,FALSE) &amp; " (" &amp; INDEX($C$167:$F$170,5-MAX(1,ROUND((((100/4)*VLOOKUP($C141,$C$161:$F$165,4,FALSE))/100)*VLOOKUP($E141,$E$161:$F$165,2,FALSE),0)),VLOOKUP($D141,$D$161:$F$165,3,FALSE)) &amp;")")</f>
        <v/>
      </c>
      <c r="G141" s="50"/>
      <c r="H141" s="21"/>
      <c r="I141" s="21" t="b">
        <f t="shared" si="3"/>
        <v>1</v>
      </c>
      <c r="J141" s="1"/>
      <c r="K141" s="53"/>
    </row>
    <row r="142" spans="1:11" ht="26" x14ac:dyDescent="0.35">
      <c r="A142" s="1">
        <v>5.23</v>
      </c>
      <c r="B142" s="42" t="s">
        <v>199</v>
      </c>
      <c r="C142" s="19" t="s">
        <v>35</v>
      </c>
      <c r="D142" s="19" t="s">
        <v>35</v>
      </c>
      <c r="E142" s="19" t="s">
        <v>35</v>
      </c>
      <c r="F142" s="25" t="str" cm="1">
        <f t="array" ref="F142">IF(OR($C142="N/A",$D142="N/A",$E142="N/A"),"",(((100/4)*VLOOKUP($C142,$C$161:$F$165,4,FALSE))/100)*VLOOKUP($D142,$D$161:F$165,3,FALSE)*VLOOKUP($E142,$E$161:F$165,2,FALSE) &amp; " (" &amp; INDEX($C$167:$F$170,5-MAX(1,ROUND((((100/4)*VLOOKUP($C142,$C$161:$F$165,4,FALSE))/100)*VLOOKUP($E142,$E$161:$F$165,2,FALSE),0)),VLOOKUP($D142,$D$161:$F$165,3,FALSE)) &amp;")")</f>
        <v/>
      </c>
      <c r="G142" s="50"/>
      <c r="H142" s="21"/>
      <c r="I142" s="21" t="b">
        <f t="shared" si="3"/>
        <v>1</v>
      </c>
      <c r="J142" s="1"/>
      <c r="K142" s="53"/>
    </row>
    <row r="143" spans="1:11" ht="26" x14ac:dyDescent="0.35">
      <c r="A143" s="1">
        <v>5.24</v>
      </c>
      <c r="B143" s="42" t="s">
        <v>203</v>
      </c>
      <c r="C143" s="19" t="s">
        <v>35</v>
      </c>
      <c r="D143" s="19" t="s">
        <v>35</v>
      </c>
      <c r="E143" s="19" t="s">
        <v>35</v>
      </c>
      <c r="F143" s="25" t="str" cm="1">
        <f t="array" ref="F143">IF(OR($C143="N/A",$D143="N/A",$E143="N/A"),"",(((100/4)*VLOOKUP($C143,$C$161:$F$165,4,FALSE))/100)*VLOOKUP($D143,$D$161:F$165,3,FALSE)*VLOOKUP($E143,$E$161:F$165,2,FALSE) &amp; " (" &amp; INDEX($C$167:$F$170,5-MAX(1,ROUND((((100/4)*VLOOKUP($C143,$C$161:$F$165,4,FALSE))/100)*VLOOKUP($E143,$E$161:$F$165,2,FALSE),0)),VLOOKUP($D143,$D$161:$F$165,3,FALSE)) &amp;")")</f>
        <v/>
      </c>
      <c r="G143" s="50"/>
      <c r="H143" s="21"/>
      <c r="I143" s="21" t="b">
        <f t="shared" si="3"/>
        <v>1</v>
      </c>
      <c r="J143" s="1"/>
      <c r="K143" s="53"/>
    </row>
    <row r="144" spans="1:11" ht="26" x14ac:dyDescent="0.35">
      <c r="A144" s="1">
        <v>5.25</v>
      </c>
      <c r="B144" s="42" t="s">
        <v>204</v>
      </c>
      <c r="C144" s="19" t="s">
        <v>35</v>
      </c>
      <c r="D144" s="19" t="s">
        <v>35</v>
      </c>
      <c r="E144" s="19" t="s">
        <v>35</v>
      </c>
      <c r="F144" s="25" t="str" cm="1">
        <f t="array" ref="F144">IF(OR($C144="N/A",$D144="N/A",$E144="N/A"),"",(((100/4)*VLOOKUP($C144,$C$161:$F$165,4,FALSE))/100)*VLOOKUP($D144,$D$161:F$165,3,FALSE)*VLOOKUP($E144,$E$161:F$165,2,FALSE) &amp; " (" &amp; INDEX($C$167:$F$170,5-MAX(1,ROUND((((100/4)*VLOOKUP($C144,$C$161:$F$165,4,FALSE))/100)*VLOOKUP($E144,$E$161:$F$165,2,FALSE),0)),VLOOKUP($D144,$D$161:$F$165,3,FALSE)) &amp;")")</f>
        <v/>
      </c>
      <c r="G144" s="50"/>
      <c r="H144" s="21"/>
      <c r="I144" s="21" t="b">
        <f t="shared" si="3"/>
        <v>1</v>
      </c>
      <c r="J144" s="1"/>
      <c r="K144" s="53"/>
    </row>
    <row r="145" spans="1:11" ht="26" x14ac:dyDescent="0.35">
      <c r="A145" s="1">
        <v>5.26</v>
      </c>
      <c r="B145" s="42" t="s">
        <v>205</v>
      </c>
      <c r="C145" s="19" t="s">
        <v>35</v>
      </c>
      <c r="D145" s="19" t="s">
        <v>35</v>
      </c>
      <c r="E145" s="19" t="s">
        <v>35</v>
      </c>
      <c r="F145" s="25" t="str" cm="1">
        <f t="array" ref="F145">IF(OR($C145="N/A",$D145="N/A",$E145="N/A"),"",(((100/4)*VLOOKUP($C145,$C$161:$F$165,4,FALSE))/100)*VLOOKUP($D145,$D$161:F$165,3,FALSE)*VLOOKUP($E145,$E$161:F$165,2,FALSE) &amp; " (" &amp; INDEX($C$167:$F$170,5-MAX(1,ROUND((((100/4)*VLOOKUP($C145,$C$161:$F$165,4,FALSE))/100)*VLOOKUP($E145,$E$161:$F$165,2,FALSE),0)),VLOOKUP($D145,$D$161:$F$165,3,FALSE)) &amp;")")</f>
        <v/>
      </c>
      <c r="G145" s="50"/>
      <c r="H145" s="21"/>
      <c r="I145" s="21" t="b">
        <f t="shared" si="3"/>
        <v>1</v>
      </c>
      <c r="J145" s="1"/>
      <c r="K145" s="53"/>
    </row>
    <row r="146" spans="1:11" x14ac:dyDescent="0.35">
      <c r="A146" s="1">
        <v>5.27</v>
      </c>
      <c r="B146" s="42" t="s">
        <v>206</v>
      </c>
      <c r="C146" s="19" t="s">
        <v>35</v>
      </c>
      <c r="D146" s="19" t="s">
        <v>35</v>
      </c>
      <c r="E146" s="19" t="s">
        <v>35</v>
      </c>
      <c r="F146" s="25" t="str" cm="1">
        <f t="array" ref="F146">IF(OR($C146="N/A",$D146="N/A",$E146="N/A"),"",(((100/4)*VLOOKUP($C146,$C$161:$F$165,4,FALSE))/100)*VLOOKUP($D146,$D$161:F$165,3,FALSE)*VLOOKUP($E146,$E$161:F$165,2,FALSE) &amp; " (" &amp; INDEX($C$167:$F$170,5-MAX(1,ROUND((((100/4)*VLOOKUP($C146,$C$161:$F$165,4,FALSE))/100)*VLOOKUP($E146,$E$161:$F$165,2,FALSE),0)),VLOOKUP($D146,$D$161:$F$165,3,FALSE)) &amp;")")</f>
        <v/>
      </c>
      <c r="G146" s="50"/>
      <c r="H146" s="21"/>
      <c r="I146" s="21" t="b">
        <f t="shared" si="3"/>
        <v>1</v>
      </c>
      <c r="J146" s="1"/>
      <c r="K146" s="53"/>
    </row>
    <row r="147" spans="1:11" x14ac:dyDescent="0.35">
      <c r="A147" s="1">
        <v>5.28</v>
      </c>
      <c r="B147" s="42"/>
      <c r="C147" s="19" t="s">
        <v>35</v>
      </c>
      <c r="D147" s="19" t="s">
        <v>35</v>
      </c>
      <c r="E147" s="19" t="s">
        <v>35</v>
      </c>
      <c r="F147" s="25" t="str" cm="1">
        <f t="array" ref="F147">IF(OR($C147="N/A",$D147="N/A",$E147="N/A"),"",(((100/4)*VLOOKUP($C147,$C$161:$F$165,4,FALSE))/100)*VLOOKUP($D147,$D$161:F$165,3,FALSE)*VLOOKUP($E147,$E$161:F$165,2,FALSE) &amp; " (" &amp; INDEX($C$167:$F$170,5-MAX(1,ROUND((((100/4)*VLOOKUP($C147,$C$161:$F$165,4,FALSE))/100)*VLOOKUP($E147,$E$161:$F$165,2,FALSE),0)),VLOOKUP($D147,$D$161:$F$165,3,FALSE)) &amp;")")</f>
        <v/>
      </c>
      <c r="G147" s="50"/>
      <c r="H147" s="21"/>
      <c r="I147" s="21" t="b">
        <f t="shared" si="3"/>
        <v>1</v>
      </c>
      <c r="J147" s="1"/>
      <c r="K147" s="53"/>
    </row>
    <row r="148" spans="1:11" x14ac:dyDescent="0.35">
      <c r="A148" s="1">
        <v>5.29</v>
      </c>
      <c r="B148" s="42"/>
      <c r="C148" s="19" t="s">
        <v>35</v>
      </c>
      <c r="D148" s="19" t="s">
        <v>35</v>
      </c>
      <c r="E148" s="19" t="s">
        <v>35</v>
      </c>
      <c r="F148" s="25" t="str" cm="1">
        <f t="array" ref="F148">IF(OR($C148="N/A",$D148="N/A",$E148="N/A"),"",(((100/4)*VLOOKUP($C148,$C$161:$F$165,4,FALSE))/100)*VLOOKUP($D148,$D$161:F$165,3,FALSE)*VLOOKUP($E148,$E$161:F$165,2,FALSE) &amp; " (" &amp; INDEX($C$167:$F$170,5-MAX(1,ROUND((((100/4)*VLOOKUP($C148,$C$161:$F$165,4,FALSE))/100)*VLOOKUP($E148,$E$161:$F$165,2,FALSE),0)),VLOOKUP($D148,$D$161:$F$165,3,FALSE)) &amp;")")</f>
        <v/>
      </c>
      <c r="G148" s="50"/>
      <c r="H148" s="21"/>
      <c r="I148" s="21" t="b">
        <f t="shared" si="3"/>
        <v>1</v>
      </c>
      <c r="J148" s="1"/>
      <c r="K148" s="53"/>
    </row>
    <row r="149" spans="1:11" x14ac:dyDescent="0.35">
      <c r="A149" s="1" t="s">
        <v>271</v>
      </c>
      <c r="B149" s="42"/>
      <c r="C149" s="19" t="s">
        <v>35</v>
      </c>
      <c r="D149" s="19" t="s">
        <v>35</v>
      </c>
      <c r="E149" s="19" t="s">
        <v>35</v>
      </c>
      <c r="F149" s="25" t="str" cm="1">
        <f t="array" ref="F149">IF(OR($C149="N/A",$D149="N/A",$E149="N/A"),"",(((100/4)*VLOOKUP($C149,$C$161:$F$165,4,FALSE))/100)*VLOOKUP($D149,$D$161:F$165,3,FALSE)*VLOOKUP($E149,$E$161:F$165,2,FALSE) &amp; " (" &amp; INDEX($C$167:$F$170,5-MAX(1,ROUND((((100/4)*VLOOKUP($C149,$C$161:$F$165,4,FALSE))/100)*VLOOKUP($E149,$E$161:$F$165,2,FALSE),0)),VLOOKUP($D149,$D$161:$F$165,3,FALSE)) &amp;")")</f>
        <v/>
      </c>
      <c r="G149" s="50"/>
      <c r="H149" s="21"/>
      <c r="I149" s="21" t="b">
        <f t="shared" si="3"/>
        <v>1</v>
      </c>
      <c r="J149" s="1"/>
      <c r="K149" s="53"/>
    </row>
    <row r="150" spans="1:11" x14ac:dyDescent="0.35">
      <c r="A150" s="1">
        <v>5.31</v>
      </c>
      <c r="B150" s="42"/>
      <c r="C150" s="19" t="s">
        <v>35</v>
      </c>
      <c r="D150" s="19" t="s">
        <v>35</v>
      </c>
      <c r="E150" s="19" t="s">
        <v>35</v>
      </c>
      <c r="F150" s="25" t="str" cm="1">
        <f t="array" ref="F150">IF(OR($C150="N/A",$D150="N/A",$E150="N/A"),"",(((100/4)*VLOOKUP($C150,$C$161:$F$165,4,FALSE))/100)*VLOOKUP($D150,$D$161:F$165,3,FALSE)*VLOOKUP($E150,$E$161:F$165,2,FALSE) &amp; " (" &amp; INDEX($C$167:$F$170,5-MAX(1,ROUND((((100/4)*VLOOKUP($C150,$C$161:$F$165,4,FALSE))/100)*VLOOKUP($E150,$E$161:$F$165,2,FALSE),0)),VLOOKUP($D150,$D$161:$F$165,3,FALSE)) &amp;")")</f>
        <v/>
      </c>
      <c r="G150" s="50"/>
      <c r="H150" s="21"/>
      <c r="I150" s="21" t="b">
        <f t="shared" si="3"/>
        <v>1</v>
      </c>
      <c r="J150" s="1"/>
      <c r="K150" s="53"/>
    </row>
    <row r="151" spans="1:11" x14ac:dyDescent="0.35">
      <c r="A151" s="1">
        <v>5.32</v>
      </c>
      <c r="B151" s="42"/>
      <c r="C151" s="19" t="s">
        <v>35</v>
      </c>
      <c r="D151" s="19" t="s">
        <v>35</v>
      </c>
      <c r="E151" s="19" t="s">
        <v>35</v>
      </c>
      <c r="F151" s="25" t="str" cm="1">
        <f t="array" ref="F151">IF(OR($C151="N/A",$D151="N/A",$E151="N/A"),"",(((100/4)*VLOOKUP($C151,$C$161:$F$165,4,FALSE))/100)*VLOOKUP($D151,$D$161:F$165,3,FALSE)*VLOOKUP($E151,$E$161:F$165,2,FALSE) &amp; " (" &amp; INDEX($C$167:$F$170,5-MAX(1,ROUND((((100/4)*VLOOKUP($C151,$C$161:$F$165,4,FALSE))/100)*VLOOKUP($E151,$E$161:$F$165,2,FALSE),0)),VLOOKUP($D151,$D$161:$F$165,3,FALSE)) &amp;")")</f>
        <v/>
      </c>
      <c r="G151" s="50"/>
      <c r="H151" s="21"/>
      <c r="I151" s="21" t="b">
        <f t="shared" si="3"/>
        <v>1</v>
      </c>
      <c r="J151" s="1"/>
      <c r="K151" s="53"/>
    </row>
    <row r="152" spans="1:11" x14ac:dyDescent="0.35">
      <c r="A152" s="1">
        <v>5.33</v>
      </c>
      <c r="B152" s="42"/>
      <c r="C152" s="19" t="s">
        <v>35</v>
      </c>
      <c r="D152" s="19" t="s">
        <v>35</v>
      </c>
      <c r="E152" s="19" t="s">
        <v>35</v>
      </c>
      <c r="F152" s="25" t="str" cm="1">
        <f t="array" ref="F152">IF(OR($C152="N/A",$D152="N/A",$E152="N/A"),"",(((100/4)*VLOOKUP($C152,$C$161:$F$165,4,FALSE))/100)*VLOOKUP($D152,$D$161:F$165,3,FALSE)*VLOOKUP($E152,$E$161:F$165,2,FALSE) &amp; " (" &amp; INDEX($C$167:$F$170,5-MAX(1,ROUND((((100/4)*VLOOKUP($C152,$C$161:$F$165,4,FALSE))/100)*VLOOKUP($E152,$E$161:$F$165,2,FALSE),0)),VLOOKUP($D152,$D$161:$F$165,3,FALSE)) &amp;")")</f>
        <v/>
      </c>
      <c r="G152" s="50"/>
      <c r="H152" s="21"/>
      <c r="I152" s="21" t="b">
        <f t="shared" si="3"/>
        <v>1</v>
      </c>
      <c r="J152" s="1"/>
      <c r="K152" s="53"/>
    </row>
    <row r="153" spans="1:11" x14ac:dyDescent="0.35">
      <c r="A153" s="1">
        <v>5.34</v>
      </c>
      <c r="B153" s="42"/>
      <c r="C153" s="19" t="s">
        <v>35</v>
      </c>
      <c r="D153" s="19" t="s">
        <v>35</v>
      </c>
      <c r="E153" s="19" t="s">
        <v>35</v>
      </c>
      <c r="F153" s="25" t="str" cm="1">
        <f t="array" ref="F153">IF(OR($C153="N/A",$D153="N/A",$E153="N/A"),"",(((100/4)*VLOOKUP($C153,$C$161:$F$165,4,FALSE))/100)*VLOOKUP($D153,$D$161:F$165,3,FALSE)*VLOOKUP($E153,$E$161:F$165,2,FALSE) &amp; " (" &amp; INDEX($C$167:$F$170,5-MAX(1,ROUND((((100/4)*VLOOKUP($C153,$C$161:$F$165,4,FALSE))/100)*VLOOKUP($E153,$E$161:$F$165,2,FALSE),0)),VLOOKUP($D153,$D$161:$F$165,3,FALSE)) &amp;")")</f>
        <v/>
      </c>
      <c r="G153" s="50"/>
      <c r="H153" s="21"/>
      <c r="I153" s="21" t="b">
        <f t="shared" si="3"/>
        <v>1</v>
      </c>
      <c r="J153" s="1"/>
      <c r="K153" s="53"/>
    </row>
    <row r="154" spans="1:11" x14ac:dyDescent="0.35">
      <c r="A154" s="1">
        <v>5.35</v>
      </c>
      <c r="B154" s="42"/>
      <c r="C154" s="19" t="s">
        <v>35</v>
      </c>
      <c r="D154" s="19" t="s">
        <v>35</v>
      </c>
      <c r="E154" s="19" t="s">
        <v>35</v>
      </c>
      <c r="F154" s="25" t="str" cm="1">
        <f t="array" ref="F154">IF(OR($C154="N/A",$D154="N/A",$E154="N/A"),"",(((100/4)*VLOOKUP($C154,$C$161:$F$165,4,FALSE))/100)*VLOOKUP($D154,$D$161:F$165,3,FALSE)*VLOOKUP($E154,$E$161:F$165,2,FALSE) &amp; " (" &amp; INDEX($C$167:$F$170,5-MAX(1,ROUND((((100/4)*VLOOKUP($C154,$C$161:$F$165,4,FALSE))/100)*VLOOKUP($E154,$E$161:$F$165,2,FALSE),0)),VLOOKUP($D154,$D$161:$F$165,3,FALSE)) &amp;")")</f>
        <v/>
      </c>
      <c r="G154" s="50"/>
      <c r="H154" s="21"/>
      <c r="I154" s="21" t="b">
        <f t="shared" si="3"/>
        <v>1</v>
      </c>
      <c r="J154" s="1"/>
      <c r="K154" s="53"/>
    </row>
    <row r="155" spans="1:11" x14ac:dyDescent="0.35">
      <c r="A155" s="1">
        <v>5.36</v>
      </c>
      <c r="B155" s="42"/>
      <c r="C155" s="19" t="s">
        <v>35</v>
      </c>
      <c r="D155" s="19" t="s">
        <v>35</v>
      </c>
      <c r="E155" s="19" t="s">
        <v>35</v>
      </c>
      <c r="F155" s="25" t="str" cm="1">
        <f t="array" ref="F155">IF(OR($C155="N/A",$D155="N/A",$E155="N/A"),"",(((100/4)*VLOOKUP($C155,$C$161:$F$165,4,FALSE))/100)*VLOOKUP($D155,$D$161:F$165,3,FALSE)*VLOOKUP($E155,$E$161:F$165,2,FALSE) &amp; " (" &amp; INDEX($C$167:$F$170,5-MAX(1,ROUND((((100/4)*VLOOKUP($C155,$C$161:$F$165,4,FALSE))/100)*VLOOKUP($E155,$E$161:$F$165,2,FALSE),0)),VLOOKUP($D155,$D$161:$F$165,3,FALSE)) &amp;")")</f>
        <v/>
      </c>
      <c r="G155" s="50"/>
      <c r="H155" s="21"/>
      <c r="I155" s="21" t="b">
        <f t="shared" si="3"/>
        <v>1</v>
      </c>
      <c r="J155" s="1"/>
      <c r="K155" s="53"/>
    </row>
    <row r="156" spans="1:11" x14ac:dyDescent="0.35">
      <c r="A156" s="1">
        <v>5.37</v>
      </c>
      <c r="B156" s="39"/>
      <c r="C156" s="19" t="s">
        <v>35</v>
      </c>
      <c r="D156" s="19" t="s">
        <v>35</v>
      </c>
      <c r="E156" s="19" t="s">
        <v>35</v>
      </c>
      <c r="F156" s="25" t="str" cm="1">
        <f t="array" ref="F156">IF(OR($C156="N/A",$D156="N/A",$E156="N/A"),"",(((100/4)*VLOOKUP($C156,$C$161:$F$165,4,FALSE))/100)*VLOOKUP($D156,$D$161:F$165,3,FALSE)*VLOOKUP($E156,$E$161:F$165,2,FALSE) &amp; " (" &amp; INDEX($C$167:$F$170,5-MAX(1,ROUND((((100/4)*VLOOKUP($C156,$C$161:$F$165,4,FALSE))/100)*VLOOKUP($E156,$E$161:$F$165,2,FALSE),0)),VLOOKUP($D156,$D$161:$F$165,3,FALSE)) &amp;")")</f>
        <v/>
      </c>
      <c r="G156" s="50"/>
      <c r="H156" s="21"/>
      <c r="I156" s="21" t="b">
        <f t="shared" si="3"/>
        <v>1</v>
      </c>
      <c r="J156" s="1"/>
      <c r="K156" s="53"/>
    </row>
    <row r="157" spans="1:11" x14ac:dyDescent="0.35">
      <c r="A157" s="1">
        <v>5.38</v>
      </c>
      <c r="B157" s="39"/>
      <c r="C157" s="19" t="s">
        <v>35</v>
      </c>
      <c r="D157" s="19" t="s">
        <v>35</v>
      </c>
      <c r="E157" s="19" t="s">
        <v>35</v>
      </c>
      <c r="F157" s="25" t="str" cm="1">
        <f t="array" ref="F157">IF(OR($C157="N/A",$D157="N/A",$E157="N/A"),"",(((100/4)*VLOOKUP($C157,$C$161:$F$165,4,FALSE))/100)*VLOOKUP($D157,$D$161:F$165,3,FALSE)*VLOOKUP($E157,$E$161:F$165,2,FALSE) &amp; " (" &amp; INDEX($C$167:$F$170,5-MAX(1,ROUND((((100/4)*VLOOKUP($C157,$C$161:$F$165,4,FALSE))/100)*VLOOKUP($E157,$E$161:$F$165,2,FALSE),0)),VLOOKUP($D157,$D$161:$F$165,3,FALSE)) &amp;")")</f>
        <v/>
      </c>
      <c r="G157" s="50"/>
      <c r="H157" s="21"/>
      <c r="I157" s="21" t="b">
        <f t="shared" si="3"/>
        <v>1</v>
      </c>
      <c r="J157" s="1"/>
      <c r="K157" s="53"/>
    </row>
    <row r="158" spans="1:11" x14ac:dyDescent="0.35">
      <c r="A158" s="1">
        <v>5.39</v>
      </c>
      <c r="B158" s="39"/>
      <c r="C158" s="19" t="s">
        <v>35</v>
      </c>
      <c r="D158" s="19" t="s">
        <v>35</v>
      </c>
      <c r="E158" s="19" t="s">
        <v>35</v>
      </c>
      <c r="F158" s="25" t="str" cm="1">
        <f t="array" ref="F158">IF(OR($C158="N/A",$D158="N/A",$E158="N/A"),"",(((100/4)*VLOOKUP($C158,$C$161:$F$165,4,FALSE))/100)*VLOOKUP($D158,$D$161:F$165,3,FALSE)*VLOOKUP($E158,$E$161:F$165,2,FALSE) &amp; " (" &amp; INDEX($C$167:$F$170,5-MAX(1,ROUND((((100/4)*VLOOKUP($C158,$C$161:$F$165,4,FALSE))/100)*VLOOKUP($E158,$E$161:$F$165,2,FALSE),0)),VLOOKUP($D158,$D$161:$F$165,3,FALSE)) &amp;")")</f>
        <v/>
      </c>
      <c r="G158" s="50"/>
      <c r="H158" s="21"/>
      <c r="I158" s="21" t="b">
        <f t="shared" si="3"/>
        <v>1</v>
      </c>
      <c r="K158" s="53"/>
    </row>
    <row r="159" spans="1:11" x14ac:dyDescent="0.35">
      <c r="H159" s="21"/>
      <c r="I159" s="21" t="b">
        <f t="shared" si="3"/>
        <v>1</v>
      </c>
    </row>
    <row r="160" spans="1:11" x14ac:dyDescent="0.35">
      <c r="H160" s="21"/>
      <c r="I160" s="21" t="b">
        <f t="shared" si="3"/>
        <v>1</v>
      </c>
    </row>
    <row r="161" spans="1:12" x14ac:dyDescent="0.35">
      <c r="B161" s="33" t="s">
        <v>44</v>
      </c>
      <c r="C161" s="17" t="s">
        <v>35</v>
      </c>
      <c r="D161" s="17" t="s">
        <v>35</v>
      </c>
      <c r="E161" s="17" t="s">
        <v>35</v>
      </c>
      <c r="F161" s="5">
        <v>0</v>
      </c>
    </row>
    <row r="162" spans="1:12" x14ac:dyDescent="0.35">
      <c r="B162" s="23" t="str">
        <f>"25%   "</f>
        <v xml:space="preserve">25%   </v>
      </c>
      <c r="C162" s="17" t="s">
        <v>64</v>
      </c>
      <c r="D162" s="17" t="s">
        <v>86</v>
      </c>
      <c r="E162" s="17" t="s">
        <v>69</v>
      </c>
      <c r="F162" s="5">
        <v>1</v>
      </c>
    </row>
    <row r="163" spans="1:12" x14ac:dyDescent="0.35">
      <c r="B163" s="23" t="str">
        <f>"50%   "</f>
        <v xml:space="preserve">50%   </v>
      </c>
      <c r="C163" s="17" t="s">
        <v>63</v>
      </c>
      <c r="D163" s="17" t="s">
        <v>83</v>
      </c>
      <c r="E163" s="17" t="s">
        <v>68</v>
      </c>
      <c r="F163" s="5">
        <v>2</v>
      </c>
    </row>
    <row r="164" spans="1:12" x14ac:dyDescent="0.35">
      <c r="B164" s="23" t="str">
        <f>"75%   "</f>
        <v xml:space="preserve">75%   </v>
      </c>
      <c r="C164" s="17" t="s">
        <v>65</v>
      </c>
      <c r="D164" s="17" t="s">
        <v>84</v>
      </c>
      <c r="E164" s="17" t="s">
        <v>65</v>
      </c>
      <c r="F164" s="5">
        <v>3</v>
      </c>
    </row>
    <row r="165" spans="1:12" x14ac:dyDescent="0.35">
      <c r="B165" s="23" t="str">
        <f>"100%   "</f>
        <v xml:space="preserve">100%   </v>
      </c>
      <c r="C165" s="17" t="s">
        <v>66</v>
      </c>
      <c r="D165" s="17" t="s">
        <v>85</v>
      </c>
      <c r="E165" s="17" t="s">
        <v>67</v>
      </c>
      <c r="F165" s="5">
        <v>4</v>
      </c>
    </row>
    <row r="167" spans="1:12" x14ac:dyDescent="0.35">
      <c r="B167" s="10" t="str">
        <f>"Wahrscheinlichkeit    4  "</f>
        <v xml:space="preserve">Wahrscheinlichkeit    4  </v>
      </c>
      <c r="C167" s="22" t="s">
        <v>5</v>
      </c>
      <c r="D167" s="22" t="s">
        <v>5</v>
      </c>
      <c r="E167" s="22" t="s">
        <v>3</v>
      </c>
      <c r="F167" s="22" t="s">
        <v>3</v>
      </c>
    </row>
    <row r="168" spans="1:12" x14ac:dyDescent="0.35">
      <c r="B168" s="10" t="str">
        <f>"3  "</f>
        <v xml:space="preserve">3  </v>
      </c>
      <c r="C168" s="22" t="s">
        <v>5</v>
      </c>
      <c r="D168" s="22" t="s">
        <v>5</v>
      </c>
      <c r="E168" s="22" t="s">
        <v>5</v>
      </c>
      <c r="F168" s="22" t="s">
        <v>3</v>
      </c>
    </row>
    <row r="169" spans="1:12" x14ac:dyDescent="0.35">
      <c r="B169" s="10" t="str">
        <f>"2  "</f>
        <v xml:space="preserve">2  </v>
      </c>
      <c r="C169" s="22" t="s">
        <v>6</v>
      </c>
      <c r="D169" s="22" t="s">
        <v>5</v>
      </c>
      <c r="E169" s="22" t="s">
        <v>5</v>
      </c>
      <c r="F169" s="22" t="s">
        <v>5</v>
      </c>
    </row>
    <row r="170" spans="1:12" x14ac:dyDescent="0.35">
      <c r="B170" s="10" t="str">
        <f>"1  "</f>
        <v xml:space="preserve">1  </v>
      </c>
      <c r="C170" s="22" t="s">
        <v>6</v>
      </c>
      <c r="D170" s="22" t="s">
        <v>6</v>
      </c>
      <c r="E170" s="22" t="s">
        <v>5</v>
      </c>
      <c r="F170" s="22" t="s">
        <v>5</v>
      </c>
    </row>
    <row r="171" spans="1:12" x14ac:dyDescent="0.35">
      <c r="C171" s="5">
        <v>1</v>
      </c>
      <c r="D171" s="5">
        <v>2</v>
      </c>
      <c r="E171" s="5">
        <v>3</v>
      </c>
      <c r="F171" s="5">
        <v>4</v>
      </c>
    </row>
    <row r="172" spans="1:12" x14ac:dyDescent="0.35">
      <c r="F172" s="24" t="s">
        <v>45</v>
      </c>
    </row>
    <row r="174" spans="1:12" ht="15.5" x14ac:dyDescent="0.35">
      <c r="A174" s="7" t="s">
        <v>267</v>
      </c>
      <c r="B174" s="8" t="s">
        <v>237</v>
      </c>
      <c r="G174" s="15"/>
      <c r="I174" s="5"/>
      <c r="J174" s="5"/>
      <c r="K174" s="5"/>
      <c r="L174" s="5"/>
    </row>
    <row r="175" spans="1:12" x14ac:dyDescent="0.35">
      <c r="G175" s="15"/>
      <c r="I175" s="5"/>
      <c r="J175" s="5"/>
      <c r="K175" s="5"/>
      <c r="L175" s="5"/>
    </row>
    <row r="176" spans="1:12" x14ac:dyDescent="0.35">
      <c r="B176" s="105" t="str">
        <f>IF($C$47="Ja","Keine Prüfung nötig - Bagatellfall",IF(LEFT($C$12,5)="Keine","Keine Unterstellung - dieser Abschnitt braucht nicht ausgefüllt zu werden","Es besteht möglicherweise eine Meldepflicht; bitte auch diesen Abschnitt ausfüllen"))</f>
        <v>Es besteht möglicherweise eine Meldepflicht; bitte auch diesen Abschnitt ausfüllen</v>
      </c>
      <c r="C176" s="105"/>
      <c r="D176" s="105"/>
      <c r="G176" s="15"/>
      <c r="I176" s="21" t="b">
        <f t="shared" ref="I176:I186" si="4">NOT($H$47)</f>
        <v>1</v>
      </c>
      <c r="J176" s="5"/>
      <c r="K176" s="5"/>
      <c r="L176" s="5"/>
    </row>
    <row r="177" spans="1:12" x14ac:dyDescent="0.35">
      <c r="F177" s="37" t="s">
        <v>52</v>
      </c>
      <c r="G177" s="38" t="s">
        <v>40</v>
      </c>
      <c r="I177" s="21" t="b">
        <f t="shared" si="4"/>
        <v>1</v>
      </c>
      <c r="J177" s="5"/>
      <c r="K177" s="5"/>
      <c r="L177" s="5"/>
    </row>
    <row r="178" spans="1:12" ht="43.25" customHeight="1" x14ac:dyDescent="0.35">
      <c r="A178" s="2">
        <v>6.01</v>
      </c>
      <c r="B178" s="98" t="s">
        <v>131</v>
      </c>
      <c r="C178" s="98"/>
      <c r="D178" s="98"/>
      <c r="E178" s="44" t="str">
        <f>IF(COUNTIF($F$181:$F$184,"Ja")+COUNTIF($F$181:$F$184,"Noch unklar")=0,IF(COUNTIF($F$181:$F$184,"Nein")=4,"Nein","(wählen)"),IF(COUNTIF($F$181:$F$184,"Ja")&gt;0,"Ja",IF(COUNTIF($F$181:$F$184,"Noch unklar")&gt;0,"Noch unklar","(wählen)")))</f>
        <v>(wählen)</v>
      </c>
      <c r="F178" s="19" t="s">
        <v>1</v>
      </c>
      <c r="G178" s="47"/>
      <c r="I178" s="21" t="b">
        <f t="shared" si="4"/>
        <v>1</v>
      </c>
      <c r="J178" s="5"/>
      <c r="K178" s="53"/>
      <c r="L178" s="5"/>
    </row>
    <row r="179" spans="1:12" ht="14.4" customHeight="1" x14ac:dyDescent="0.35">
      <c r="A179" s="2">
        <v>6.02</v>
      </c>
      <c r="B179" s="98" t="s">
        <v>130</v>
      </c>
      <c r="C179" s="98"/>
      <c r="D179" s="98"/>
      <c r="E179" s="4"/>
      <c r="F179" s="19" t="s">
        <v>1</v>
      </c>
      <c r="G179" s="47"/>
      <c r="I179" s="21" t="b">
        <f t="shared" si="4"/>
        <v>1</v>
      </c>
      <c r="J179" s="5"/>
      <c r="K179" s="53"/>
      <c r="L179" s="5"/>
    </row>
    <row r="180" spans="1:12" x14ac:dyDescent="0.35">
      <c r="A180" s="2">
        <v>6.03</v>
      </c>
      <c r="B180" s="98" t="s">
        <v>132</v>
      </c>
      <c r="C180" s="98"/>
      <c r="D180" s="98"/>
      <c r="E180" s="4"/>
      <c r="F180" s="19" t="s">
        <v>1</v>
      </c>
      <c r="G180" s="47"/>
      <c r="I180" s="21" t="b">
        <f t="shared" si="4"/>
        <v>1</v>
      </c>
      <c r="J180" s="5"/>
      <c r="K180" s="53"/>
      <c r="L180" s="5"/>
    </row>
    <row r="181" spans="1:12" x14ac:dyDescent="0.35">
      <c r="A181" s="2">
        <v>6.04</v>
      </c>
      <c r="B181" s="98" t="s">
        <v>133</v>
      </c>
      <c r="C181" s="98"/>
      <c r="D181" s="98"/>
      <c r="E181" s="4"/>
      <c r="F181" s="19" t="s">
        <v>1</v>
      </c>
      <c r="G181" s="47"/>
      <c r="I181" s="21" t="b">
        <f t="shared" si="4"/>
        <v>1</v>
      </c>
      <c r="J181" s="5"/>
      <c r="K181" s="53"/>
      <c r="L181" s="5"/>
    </row>
    <row r="182" spans="1:12" x14ac:dyDescent="0.35">
      <c r="A182" s="2">
        <v>6.05</v>
      </c>
      <c r="B182" s="98" t="s">
        <v>134</v>
      </c>
      <c r="C182" s="98"/>
      <c r="D182" s="98"/>
      <c r="E182" s="4"/>
      <c r="F182" s="19" t="s">
        <v>1</v>
      </c>
      <c r="G182" s="47"/>
      <c r="I182" s="21" t="b">
        <f t="shared" si="4"/>
        <v>1</v>
      </c>
      <c r="J182" s="5"/>
      <c r="K182" s="53"/>
      <c r="L182" s="5"/>
    </row>
    <row r="183" spans="1:12" ht="27" customHeight="1" x14ac:dyDescent="0.35">
      <c r="A183" s="2">
        <v>6.06</v>
      </c>
      <c r="B183" s="98" t="s">
        <v>135</v>
      </c>
      <c r="C183" s="98"/>
      <c r="D183" s="98"/>
      <c r="E183" s="43"/>
      <c r="F183" s="19" t="s">
        <v>1</v>
      </c>
      <c r="G183" s="48"/>
      <c r="I183" s="21" t="b">
        <f t="shared" si="4"/>
        <v>1</v>
      </c>
      <c r="J183" s="5"/>
      <c r="K183" s="53"/>
      <c r="L183" s="5"/>
    </row>
    <row r="184" spans="1:12" x14ac:dyDescent="0.35">
      <c r="A184" s="2">
        <v>6.07</v>
      </c>
      <c r="B184" s="98" t="s">
        <v>136</v>
      </c>
      <c r="C184" s="98"/>
      <c r="D184" s="98"/>
      <c r="E184" s="43"/>
      <c r="F184" s="19" t="s">
        <v>1</v>
      </c>
      <c r="G184" s="47"/>
      <c r="I184" s="21" t="b">
        <f t="shared" si="4"/>
        <v>1</v>
      </c>
      <c r="J184" s="5"/>
      <c r="K184" s="53"/>
      <c r="L184" s="5"/>
    </row>
    <row r="185" spans="1:12" x14ac:dyDescent="0.35">
      <c r="A185" s="1"/>
      <c r="B185" s="4"/>
      <c r="C185" s="4"/>
      <c r="D185" s="4"/>
      <c r="E185" s="4"/>
      <c r="F185" s="18"/>
      <c r="G185" s="4"/>
      <c r="I185" s="21" t="b">
        <f t="shared" si="4"/>
        <v>1</v>
      </c>
      <c r="J185" s="5"/>
      <c r="K185" s="5"/>
      <c r="L185" s="5"/>
    </row>
    <row r="186" spans="1:12" x14ac:dyDescent="0.35">
      <c r="B186" s="3" t="s">
        <v>137</v>
      </c>
      <c r="F186" s="101" t="str">
        <f>IF(LEFT($B$176,5)="Keine","Keine Meldepflicht (mangels Unterstellung)",IF(COUNTIF($E$178:$F$180,"(wählen)")&gt;0,IF(COUNTIF($E$178:$F$180,"Nein")&gt;0,"Keine Meldepflicht","(bitte fertig ausfüllen)"),IF(COUNTIF($E$178:$F$180,"Ja")=4,"Meldepflicht besteht",IF(COUNTIF($E$178:$F$180,"Noch unklar")+COUNTIF($E$178:$F$180,"Ja")=4,"Mit einer Meldepflicht ist zu rechnen","Keine Meldepflicht"))))</f>
        <v>(bitte fertig ausfüllen)</v>
      </c>
      <c r="G186" s="101"/>
      <c r="I186" s="21" t="b">
        <f t="shared" si="4"/>
        <v>1</v>
      </c>
      <c r="J186" s="5"/>
      <c r="K186" s="5"/>
      <c r="L186" s="5"/>
    </row>
    <row r="187" spans="1:12" x14ac:dyDescent="0.35">
      <c r="G187" s="15"/>
      <c r="I187" s="5"/>
      <c r="J187" s="5"/>
      <c r="K187" s="5"/>
      <c r="L187" s="5"/>
    </row>
    <row r="188" spans="1:12" ht="15.5" x14ac:dyDescent="0.35">
      <c r="A188" s="7" t="s">
        <v>266</v>
      </c>
      <c r="B188" s="8" t="s">
        <v>256</v>
      </c>
      <c r="G188" s="15"/>
      <c r="I188" s="5"/>
      <c r="J188" s="5"/>
      <c r="K188" s="5"/>
      <c r="L188" s="5"/>
    </row>
    <row r="189" spans="1:12" x14ac:dyDescent="0.35">
      <c r="G189" s="15"/>
      <c r="I189" s="5"/>
      <c r="J189" s="5"/>
      <c r="K189" s="5"/>
      <c r="L189" s="5"/>
    </row>
    <row r="190" spans="1:12" x14ac:dyDescent="0.35">
      <c r="B190" s="105" t="str">
        <f>IF($C$47="Ja","Keine Prüfung nötig - Bagatellfall",IF(LEFT($C$13,5)="Keine","Keine Unterstellung - dieser Abschnitt braucht nicht ausgefüllt zu werden","Es besteht möglicherweise eine Meldepflicht; bitte auch diesen Abschnitt ausfüllen"))</f>
        <v>Es besteht möglicherweise eine Meldepflicht; bitte auch diesen Abschnitt ausfüllen</v>
      </c>
      <c r="C190" s="105"/>
      <c r="D190" s="105"/>
      <c r="G190" s="15"/>
      <c r="I190" s="21" t="b">
        <f t="shared" ref="I190:I196" si="5">NOT($H$47)</f>
        <v>1</v>
      </c>
      <c r="J190" s="5"/>
      <c r="K190" s="5"/>
      <c r="L190" s="5"/>
    </row>
    <row r="191" spans="1:12" x14ac:dyDescent="0.35">
      <c r="F191" s="37" t="s">
        <v>52</v>
      </c>
      <c r="G191" s="38" t="s">
        <v>40</v>
      </c>
      <c r="I191" s="21" t="b">
        <f t="shared" si="5"/>
        <v>1</v>
      </c>
      <c r="J191" s="5"/>
      <c r="K191" s="5"/>
      <c r="L191" s="5"/>
    </row>
    <row r="192" spans="1:12" ht="47.4" customHeight="1" x14ac:dyDescent="0.35">
      <c r="A192" s="2">
        <v>7.01</v>
      </c>
      <c r="B192" s="98" t="s">
        <v>238</v>
      </c>
      <c r="C192" s="98"/>
      <c r="D192" s="98"/>
      <c r="E192" s="44" t="str">
        <f>IF(COUNTIF($F$193:$F$194,"Ja")+COUNTIF($F$193:$F$194,"Noch unklar")=0,IF(COUNTIF($F$193:$F$194,"Nein")=2,"Nein","(wählen)"),IF(COUNTIF($F$193:$F$194,"Ja")&gt;0,"Ja",IF(COUNTIF($F$193:$F$194,"Noch unklar")&gt;0,"Noch unklar","(wählen)")))</f>
        <v>(wählen)</v>
      </c>
      <c r="F192" s="19" t="s">
        <v>1</v>
      </c>
      <c r="G192" s="47"/>
      <c r="I192" s="21" t="b">
        <f t="shared" si="5"/>
        <v>1</v>
      </c>
      <c r="J192" s="5"/>
      <c r="K192" s="53"/>
      <c r="L192" s="5"/>
    </row>
    <row r="193" spans="1:12" ht="44" customHeight="1" x14ac:dyDescent="0.35">
      <c r="A193" s="2">
        <v>7.02</v>
      </c>
      <c r="B193" s="98" t="s">
        <v>240</v>
      </c>
      <c r="C193" s="98"/>
      <c r="D193" s="98"/>
      <c r="E193" s="4"/>
      <c r="F193" s="19" t="s">
        <v>1</v>
      </c>
      <c r="G193" s="47"/>
      <c r="I193" s="21" t="b">
        <f t="shared" si="5"/>
        <v>1</v>
      </c>
      <c r="J193" s="5"/>
      <c r="K193" s="53"/>
      <c r="L193" s="5"/>
    </row>
    <row r="194" spans="1:12" ht="43.25" customHeight="1" x14ac:dyDescent="0.35">
      <c r="A194" s="2">
        <v>7.03</v>
      </c>
      <c r="B194" s="98" t="s">
        <v>239</v>
      </c>
      <c r="C194" s="98"/>
      <c r="D194" s="98"/>
      <c r="E194" s="4"/>
      <c r="F194" s="19" t="s">
        <v>1</v>
      </c>
      <c r="G194" s="47"/>
      <c r="I194" s="21" t="b">
        <f t="shared" si="5"/>
        <v>1</v>
      </c>
      <c r="J194" s="5"/>
      <c r="K194" s="53"/>
      <c r="L194" s="5"/>
    </row>
    <row r="195" spans="1:12" x14ac:dyDescent="0.35">
      <c r="A195" s="1"/>
      <c r="B195" s="4"/>
      <c r="C195" s="4"/>
      <c r="D195" s="4"/>
      <c r="E195" s="4"/>
      <c r="F195" s="18"/>
      <c r="G195" s="4"/>
      <c r="I195" s="21" t="b">
        <f t="shared" si="5"/>
        <v>1</v>
      </c>
      <c r="J195" s="5"/>
      <c r="K195" s="5"/>
      <c r="L195" s="5"/>
    </row>
    <row r="196" spans="1:12" x14ac:dyDescent="0.35">
      <c r="B196" s="3" t="s">
        <v>137</v>
      </c>
      <c r="F196" s="101" t="str">
        <f>IF(LEFT($B$190,5)="Keine","Keine Meldepflicht (mangels Unterstellung)",IF(COUNTIF($E$192:$F$192,"(wählen)")&gt;0,IF(COUNTIF($E$192:$F$192,"Nein")&gt;0,"Keine Meldepflicht","(bitte fertig ausfüllen)"),IF(COUNTIF($E$192:$F$192,"Ja")=2,"Meldepflicht besteht",IF(COUNTIF($E$192:$F$192,"Noch unklar")+COUNTIF($E$192:$F$192,"Ja")=2,"Mit einer Meldepflicht ist zu rechnen","Keine Meldepflicht"))))</f>
        <v>(bitte fertig ausfüllen)</v>
      </c>
      <c r="G196" s="101"/>
      <c r="I196" s="21" t="b">
        <f t="shared" si="5"/>
        <v>1</v>
      </c>
      <c r="J196" s="5"/>
      <c r="K196" s="5"/>
      <c r="L196" s="5"/>
    </row>
    <row r="197" spans="1:12" x14ac:dyDescent="0.35">
      <c r="B197" s="3"/>
      <c r="I197" s="5"/>
      <c r="J197" s="5"/>
      <c r="K197" s="5"/>
      <c r="L197" s="5"/>
    </row>
    <row r="198" spans="1:12" ht="15.5" x14ac:dyDescent="0.35">
      <c r="A198" s="7" t="s">
        <v>265</v>
      </c>
      <c r="B198" s="8" t="s">
        <v>2</v>
      </c>
    </row>
    <row r="200" spans="1:12" x14ac:dyDescent="0.35">
      <c r="A200" s="2">
        <v>8.01</v>
      </c>
      <c r="B200" s="2" t="s">
        <v>675</v>
      </c>
      <c r="C200" s="28" t="str" cm="1">
        <f t="array" ref="C200">IF($C$47="Ja","Nein",IF(SUMPRODUCT(--ISNUMBER(SEARCH("Mittel",$F$120:$F$158))+SUMPRODUCT(--ISNUMBER(SEARCH("Hoch",$F$120:$F$158))))&gt;0,"Ja","Nein"))</f>
        <v>Nein</v>
      </c>
      <c r="D200" s="13"/>
    </row>
    <row r="201" spans="1:12" x14ac:dyDescent="0.35">
      <c r="A201" s="2">
        <v>8.02</v>
      </c>
      <c r="B201" s="2" t="s">
        <v>46</v>
      </c>
      <c r="C201" s="28" t="str" cm="1">
        <f t="array" ref="C201">IF($C$47="Ja","Nein",IF(SUMPRODUCT(--ISNUMBER(SEARCH("Hoch",$F$120:$F$158)))&gt;0,"Ja","Nein"))</f>
        <v>Nein</v>
      </c>
      <c r="D201" s="13"/>
    </row>
    <row r="202" spans="1:12" ht="21" customHeight="1" x14ac:dyDescent="0.35">
      <c r="C202" s="28"/>
      <c r="D202" s="13"/>
      <c r="F202" s="37" t="s">
        <v>72</v>
      </c>
      <c r="G202" s="37" t="s">
        <v>50</v>
      </c>
    </row>
    <row r="203" spans="1:12" x14ac:dyDescent="0.35">
      <c r="A203" s="2">
        <v>8.0299999999999994</v>
      </c>
      <c r="B203" s="2" t="s">
        <v>598</v>
      </c>
      <c r="C203" s="28" t="str">
        <f>IF($C$201="Ja","Ja","Nein")</f>
        <v>Nein</v>
      </c>
      <c r="D203" s="13"/>
      <c r="E203" s="2" t="s">
        <v>47</v>
      </c>
      <c r="F203" s="30" t="s">
        <v>1</v>
      </c>
      <c r="G203" s="67"/>
      <c r="I203" s="110" t="s">
        <v>165</v>
      </c>
      <c r="J203" s="110"/>
    </row>
    <row r="204" spans="1:12" x14ac:dyDescent="0.35">
      <c r="A204" s="2">
        <v>8.0399999999999991</v>
      </c>
      <c r="B204" s="2" t="s">
        <v>599</v>
      </c>
      <c r="C204" s="28" t="str">
        <f>IF($C$200="Ja","Ja","Nein")</f>
        <v>Nein</v>
      </c>
      <c r="D204" s="13"/>
      <c r="E204" s="2" t="s">
        <v>47</v>
      </c>
      <c r="F204" s="68" t="s">
        <v>1</v>
      </c>
      <c r="G204" s="67"/>
      <c r="I204" s="110" t="s">
        <v>167</v>
      </c>
      <c r="J204" s="110"/>
      <c r="K204" s="52" t="s">
        <v>172</v>
      </c>
    </row>
    <row r="205" spans="1:12" x14ac:dyDescent="0.35">
      <c r="A205" s="2">
        <v>8.0500000000000007</v>
      </c>
      <c r="B205" s="2" t="s">
        <v>169</v>
      </c>
      <c r="C205" s="28" t="str">
        <f>IF($C$47="Ja","Nein",IF($D$116="Ja","Ja","Nein"))</f>
        <v>Nein</v>
      </c>
      <c r="D205" s="13"/>
      <c r="E205" s="2" t="s">
        <v>48</v>
      </c>
      <c r="F205" s="30" t="s">
        <v>1</v>
      </c>
      <c r="G205" s="67"/>
      <c r="I205" s="110" t="s">
        <v>168</v>
      </c>
      <c r="J205" s="110"/>
      <c r="K205" s="52" t="s">
        <v>171</v>
      </c>
    </row>
    <row r="206" spans="1:12" x14ac:dyDescent="0.35">
      <c r="A206" s="2">
        <v>8.06</v>
      </c>
      <c r="B206" s="2" t="s">
        <v>170</v>
      </c>
      <c r="C206" s="28" t="str">
        <f>IF($C$201="Ja","Ja","Nein")</f>
        <v>Nein</v>
      </c>
      <c r="D206" s="13"/>
      <c r="E206" s="2" t="s">
        <v>48</v>
      </c>
      <c r="F206" s="68" t="s">
        <v>1</v>
      </c>
      <c r="G206" s="67"/>
      <c r="I206" s="110" t="s">
        <v>167</v>
      </c>
      <c r="J206" s="110"/>
      <c r="K206" s="52" t="s">
        <v>172</v>
      </c>
    </row>
    <row r="207" spans="1:12" x14ac:dyDescent="0.35">
      <c r="A207" s="1"/>
      <c r="B207" s="4"/>
      <c r="C207" s="4"/>
      <c r="D207" s="4"/>
      <c r="E207" s="4"/>
      <c r="F207" s="4"/>
      <c r="I207" s="69"/>
      <c r="J207" s="69"/>
    </row>
    <row r="208" spans="1:12" x14ac:dyDescent="0.35">
      <c r="A208" s="2">
        <v>8.07</v>
      </c>
      <c r="B208" s="2" t="s">
        <v>242</v>
      </c>
      <c r="C208" s="28" t="str">
        <f>IF($C$47="Ja","Nein",IF(LEFT($F$186,5)="Keine","Nein",IF(LEFT($F$186,5)="Melde","Ja","Womöglich")))</f>
        <v>Womöglich</v>
      </c>
      <c r="D208" s="13"/>
      <c r="E208" s="2" t="s">
        <v>47</v>
      </c>
      <c r="F208" s="30" t="s">
        <v>1</v>
      </c>
      <c r="G208" s="67"/>
      <c r="I208" s="110" t="s">
        <v>166</v>
      </c>
      <c r="J208" s="110"/>
      <c r="K208" s="52" t="s">
        <v>173</v>
      </c>
    </row>
    <row r="209" spans="1:11" x14ac:dyDescent="0.35">
      <c r="A209" s="2">
        <v>8.08</v>
      </c>
      <c r="B209" s="2" t="s">
        <v>241</v>
      </c>
      <c r="C209" s="28" t="str">
        <f>IF($C$47="Ja","Nein",IF(LEFT($F$196,5)="Keine","Nein",IF(LEFT($F$196,5)="Melde","Ja","Womöglich")))</f>
        <v>Womöglich</v>
      </c>
      <c r="D209" s="13"/>
      <c r="E209" s="2" t="s">
        <v>47</v>
      </c>
      <c r="F209" s="30" t="s">
        <v>1</v>
      </c>
      <c r="G209" s="67"/>
      <c r="I209" s="70" t="s">
        <v>232</v>
      </c>
      <c r="J209" s="69"/>
      <c r="K209" s="52"/>
    </row>
    <row r="210" spans="1:11" x14ac:dyDescent="0.35">
      <c r="A210" s="1"/>
      <c r="B210" s="4"/>
      <c r="C210" s="4"/>
      <c r="D210" s="4"/>
      <c r="E210" s="4"/>
      <c r="F210" s="4"/>
    </row>
    <row r="211" spans="1:11" ht="32.4" customHeight="1" x14ac:dyDescent="0.35">
      <c r="A211" s="2">
        <v>8.09</v>
      </c>
      <c r="B211" s="4" t="s">
        <v>164</v>
      </c>
      <c r="C211" s="66"/>
      <c r="D211" s="51"/>
      <c r="E211" s="2" t="s">
        <v>47</v>
      </c>
      <c r="F211" s="30" t="s">
        <v>1</v>
      </c>
      <c r="G211" s="67"/>
    </row>
    <row r="212" spans="1:11" x14ac:dyDescent="0.35">
      <c r="A212" s="1"/>
      <c r="B212" s="4"/>
      <c r="C212" s="4"/>
      <c r="D212" s="4"/>
      <c r="E212" s="4"/>
      <c r="F212" s="4"/>
    </row>
    <row r="213" spans="1:11" ht="53" customHeight="1" x14ac:dyDescent="0.35">
      <c r="A213" s="1" t="s">
        <v>264</v>
      </c>
      <c r="B213" s="4" t="s">
        <v>49</v>
      </c>
      <c r="C213" s="102"/>
      <c r="D213" s="103"/>
      <c r="E213" s="103"/>
      <c r="F213" s="103"/>
      <c r="G213" s="103"/>
    </row>
    <row r="215" spans="1:11" ht="54.75" customHeight="1" x14ac:dyDescent="0.35">
      <c r="B215" s="111" t="s">
        <v>287</v>
      </c>
      <c r="C215" s="111"/>
      <c r="D215" s="111"/>
      <c r="E215" s="111"/>
      <c r="F215" s="111"/>
      <c r="G215" s="111"/>
    </row>
    <row r="217" spans="1:11" x14ac:dyDescent="0.35">
      <c r="B217" s="21" t="s">
        <v>1</v>
      </c>
      <c r="G217" s="27" t="s">
        <v>1</v>
      </c>
    </row>
    <row r="218" spans="1:11" x14ac:dyDescent="0.35">
      <c r="B218" s="21" t="s">
        <v>127</v>
      </c>
      <c r="F218" s="46" t="s">
        <v>4</v>
      </c>
      <c r="G218" s="27" t="s">
        <v>127</v>
      </c>
    </row>
    <row r="219" spans="1:11" x14ac:dyDescent="0.35">
      <c r="B219" s="21" t="s">
        <v>129</v>
      </c>
      <c r="F219" s="46" t="s">
        <v>4</v>
      </c>
      <c r="G219" s="71" t="s">
        <v>211</v>
      </c>
    </row>
    <row r="220" spans="1:11" x14ac:dyDescent="0.35">
      <c r="B220" s="21" t="s">
        <v>508</v>
      </c>
      <c r="F220" s="46" t="s">
        <v>4</v>
      </c>
      <c r="G220" s="72" t="s">
        <v>210</v>
      </c>
    </row>
    <row r="221" spans="1:11" x14ac:dyDescent="0.35">
      <c r="B221" s="21" t="s">
        <v>138</v>
      </c>
      <c r="F221" s="46" t="s">
        <v>4</v>
      </c>
      <c r="G221" s="72" t="s">
        <v>212</v>
      </c>
    </row>
    <row r="222" spans="1:11" x14ac:dyDescent="0.35">
      <c r="B222" s="21" t="s">
        <v>139</v>
      </c>
      <c r="F222" s="46" t="s">
        <v>4</v>
      </c>
      <c r="G222" s="72" t="s">
        <v>233</v>
      </c>
    </row>
    <row r="223" spans="1:11" x14ac:dyDescent="0.35">
      <c r="B223" s="21" t="s">
        <v>509</v>
      </c>
      <c r="F223" s="46" t="s">
        <v>4</v>
      </c>
      <c r="G223" s="72" t="s">
        <v>262</v>
      </c>
    </row>
    <row r="224" spans="1:11" x14ac:dyDescent="0.35">
      <c r="B224" s="21" t="s">
        <v>510</v>
      </c>
      <c r="F224" s="46" t="s">
        <v>4</v>
      </c>
      <c r="G224" s="72" t="s">
        <v>215</v>
      </c>
    </row>
    <row r="225" spans="1:7" x14ac:dyDescent="0.35">
      <c r="B225" s="21" t="s">
        <v>680</v>
      </c>
      <c r="F225" s="46" t="s">
        <v>4</v>
      </c>
      <c r="G225" s="72" t="s">
        <v>217</v>
      </c>
    </row>
    <row r="226" spans="1:7" x14ac:dyDescent="0.35">
      <c r="B226" s="21" t="s">
        <v>106</v>
      </c>
      <c r="F226" s="46" t="s">
        <v>4</v>
      </c>
      <c r="G226" s="72" t="s">
        <v>218</v>
      </c>
    </row>
    <row r="227" spans="1:7" x14ac:dyDescent="0.35">
      <c r="B227" s="21" t="s">
        <v>107</v>
      </c>
      <c r="F227" s="46" t="s">
        <v>4</v>
      </c>
      <c r="G227" s="72" t="s">
        <v>219</v>
      </c>
    </row>
    <row r="228" spans="1:7" x14ac:dyDescent="0.35">
      <c r="B228" s="21" t="s">
        <v>108</v>
      </c>
      <c r="F228" s="46" t="s">
        <v>4</v>
      </c>
      <c r="G228" s="72" t="s">
        <v>263</v>
      </c>
    </row>
    <row r="229" spans="1:7" x14ac:dyDescent="0.35">
      <c r="A229" s="2" t="s">
        <v>261</v>
      </c>
      <c r="B229" s="21" t="s">
        <v>109</v>
      </c>
      <c r="F229" s="46" t="s">
        <v>4</v>
      </c>
      <c r="G229" s="72" t="s">
        <v>259</v>
      </c>
    </row>
    <row r="230" spans="1:7" x14ac:dyDescent="0.35">
      <c r="B230" s="21" t="s">
        <v>110</v>
      </c>
      <c r="F230" s="46" t="s">
        <v>4</v>
      </c>
      <c r="G230" s="72" t="s">
        <v>220</v>
      </c>
    </row>
    <row r="231" spans="1:7" x14ac:dyDescent="0.35">
      <c r="B231" s="21" t="s">
        <v>111</v>
      </c>
      <c r="F231" s="46" t="s">
        <v>4</v>
      </c>
      <c r="G231" s="72" t="s">
        <v>221</v>
      </c>
    </row>
    <row r="232" spans="1:7" x14ac:dyDescent="0.35">
      <c r="B232" s="21" t="s">
        <v>112</v>
      </c>
      <c r="F232" s="46" t="s">
        <v>4</v>
      </c>
      <c r="G232" s="72" t="s">
        <v>222</v>
      </c>
    </row>
    <row r="233" spans="1:7" x14ac:dyDescent="0.35">
      <c r="B233" s="21" t="s">
        <v>113</v>
      </c>
      <c r="F233" s="46" t="s">
        <v>4</v>
      </c>
      <c r="G233" s="72" t="s">
        <v>223</v>
      </c>
    </row>
    <row r="234" spans="1:7" x14ac:dyDescent="0.35">
      <c r="B234" s="21" t="s">
        <v>114</v>
      </c>
      <c r="F234" s="46" t="s">
        <v>4</v>
      </c>
      <c r="G234" s="72" t="s">
        <v>224</v>
      </c>
    </row>
    <row r="235" spans="1:7" x14ac:dyDescent="0.35">
      <c r="B235" s="21" t="s">
        <v>115</v>
      </c>
      <c r="F235" s="46" t="s">
        <v>4</v>
      </c>
      <c r="G235" s="72" t="s">
        <v>225</v>
      </c>
    </row>
    <row r="236" spans="1:7" x14ac:dyDescent="0.35">
      <c r="B236" s="21" t="s">
        <v>116</v>
      </c>
      <c r="F236" s="46" t="s">
        <v>4</v>
      </c>
      <c r="G236" s="72" t="s">
        <v>226</v>
      </c>
    </row>
    <row r="237" spans="1:7" x14ac:dyDescent="0.35">
      <c r="B237" s="21" t="s">
        <v>117</v>
      </c>
      <c r="F237" s="46" t="s">
        <v>4</v>
      </c>
      <c r="G237" s="72" t="s">
        <v>227</v>
      </c>
    </row>
    <row r="238" spans="1:7" x14ac:dyDescent="0.35">
      <c r="B238" s="21" t="s">
        <v>118</v>
      </c>
      <c r="F238" s="46" t="s">
        <v>4</v>
      </c>
      <c r="G238" s="72" t="s">
        <v>228</v>
      </c>
    </row>
    <row r="239" spans="1:7" x14ac:dyDescent="0.35">
      <c r="B239" s="21" t="s">
        <v>119</v>
      </c>
      <c r="F239" s="46" t="s">
        <v>4</v>
      </c>
      <c r="G239" s="72" t="s">
        <v>229</v>
      </c>
    </row>
    <row r="240" spans="1:7" x14ac:dyDescent="0.35">
      <c r="B240" s="21" t="s">
        <v>120</v>
      </c>
      <c r="F240" s="46" t="s">
        <v>4</v>
      </c>
      <c r="G240" s="72" t="s">
        <v>230</v>
      </c>
    </row>
    <row r="241" spans="2:7" x14ac:dyDescent="0.35">
      <c r="B241" s="21" t="s">
        <v>121</v>
      </c>
      <c r="F241" s="46" t="s">
        <v>4</v>
      </c>
      <c r="G241" s="72" t="s">
        <v>231</v>
      </c>
    </row>
    <row r="242" spans="2:7" x14ac:dyDescent="0.35">
      <c r="B242" s="21" t="s">
        <v>122</v>
      </c>
      <c r="F242" s="46" t="s">
        <v>4</v>
      </c>
      <c r="G242" s="72" t="s">
        <v>216</v>
      </c>
    </row>
    <row r="243" spans="2:7" x14ac:dyDescent="0.35">
      <c r="B243" s="21" t="s">
        <v>123</v>
      </c>
      <c r="F243" s="46" t="s">
        <v>4</v>
      </c>
      <c r="G243" s="72" t="s">
        <v>213</v>
      </c>
    </row>
    <row r="244" spans="2:7" x14ac:dyDescent="0.35">
      <c r="B244" s="21" t="s">
        <v>124</v>
      </c>
      <c r="F244" s="46" t="s">
        <v>4</v>
      </c>
      <c r="G244" s="27" t="s">
        <v>260</v>
      </c>
    </row>
    <row r="245" spans="2:7" x14ac:dyDescent="0.35">
      <c r="B245" s="21" t="s">
        <v>125</v>
      </c>
      <c r="F245" s="46" t="s">
        <v>4</v>
      </c>
      <c r="G245" s="72" t="s">
        <v>214</v>
      </c>
    </row>
    <row r="246" spans="2:7" x14ac:dyDescent="0.35">
      <c r="B246" s="21" t="s">
        <v>126</v>
      </c>
      <c r="F246" s="46" t="s">
        <v>4</v>
      </c>
      <c r="G246" s="72" t="s">
        <v>234</v>
      </c>
    </row>
    <row r="247" spans="2:7" x14ac:dyDescent="0.35">
      <c r="B247" s="21" t="s">
        <v>128</v>
      </c>
      <c r="F247" s="46" t="s">
        <v>4</v>
      </c>
      <c r="G247" s="72" t="s">
        <v>236</v>
      </c>
    </row>
    <row r="248" spans="2:7" x14ac:dyDescent="0.35">
      <c r="F248" s="46" t="s">
        <v>4</v>
      </c>
      <c r="G248" s="72" t="s">
        <v>235</v>
      </c>
    </row>
    <row r="249" spans="2:7" x14ac:dyDescent="0.35">
      <c r="G249" s="72" t="s">
        <v>128</v>
      </c>
    </row>
    <row r="255" spans="2:7" x14ac:dyDescent="0.35">
      <c r="G255" s="21"/>
    </row>
    <row r="256" spans="2:7" x14ac:dyDescent="0.35">
      <c r="G256" s="21"/>
    </row>
    <row r="257" spans="7:7" x14ac:dyDescent="0.35">
      <c r="G257" s="21"/>
    </row>
    <row r="258" spans="7:7" x14ac:dyDescent="0.35">
      <c r="G258" s="21"/>
    </row>
    <row r="259" spans="7:7" x14ac:dyDescent="0.35">
      <c r="G259" s="21"/>
    </row>
    <row r="260" spans="7:7" x14ac:dyDescent="0.35">
      <c r="G260" s="21"/>
    </row>
    <row r="261" spans="7:7" x14ac:dyDescent="0.35">
      <c r="G261" s="21"/>
    </row>
    <row r="262" spans="7:7" x14ac:dyDescent="0.35">
      <c r="G262" s="21"/>
    </row>
    <row r="263" spans="7:7" x14ac:dyDescent="0.35">
      <c r="G263" s="21"/>
    </row>
    <row r="264" spans="7:7" x14ac:dyDescent="0.35">
      <c r="G264" s="21"/>
    </row>
    <row r="265" spans="7:7" x14ac:dyDescent="0.35">
      <c r="G265" s="21"/>
    </row>
    <row r="266" spans="7:7" x14ac:dyDescent="0.35">
      <c r="G266" s="21"/>
    </row>
    <row r="267" spans="7:7" x14ac:dyDescent="0.35">
      <c r="G267" s="21"/>
    </row>
    <row r="268" spans="7:7" x14ac:dyDescent="0.35">
      <c r="G268" s="21"/>
    </row>
    <row r="269" spans="7:7" x14ac:dyDescent="0.35">
      <c r="G269" s="21"/>
    </row>
    <row r="270" spans="7:7" x14ac:dyDescent="0.35">
      <c r="G270" s="21"/>
    </row>
    <row r="271" spans="7:7" x14ac:dyDescent="0.35">
      <c r="G271" s="21"/>
    </row>
    <row r="272" spans="7:7" x14ac:dyDescent="0.35">
      <c r="G272" s="21"/>
    </row>
    <row r="273" spans="7:7" x14ac:dyDescent="0.35">
      <c r="G273" s="21"/>
    </row>
    <row r="274" spans="7:7" x14ac:dyDescent="0.35">
      <c r="G274" s="21"/>
    </row>
    <row r="275" spans="7:7" x14ac:dyDescent="0.35">
      <c r="G275" s="21"/>
    </row>
    <row r="276" spans="7:7" x14ac:dyDescent="0.35">
      <c r="G276" s="21"/>
    </row>
    <row r="277" spans="7:7" x14ac:dyDescent="0.35">
      <c r="G277" s="21"/>
    </row>
    <row r="278" spans="7:7" x14ac:dyDescent="0.35">
      <c r="G278" s="21"/>
    </row>
    <row r="279" spans="7:7" x14ac:dyDescent="0.35">
      <c r="G279" s="21"/>
    </row>
    <row r="280" spans="7:7" x14ac:dyDescent="0.35">
      <c r="G280" s="21"/>
    </row>
    <row r="281" spans="7:7" x14ac:dyDescent="0.35">
      <c r="G281" s="21"/>
    </row>
    <row r="282" spans="7:7" x14ac:dyDescent="0.35">
      <c r="G282" s="21"/>
    </row>
    <row r="283" spans="7:7" x14ac:dyDescent="0.35">
      <c r="G283" s="21"/>
    </row>
    <row r="284" spans="7:7" x14ac:dyDescent="0.35">
      <c r="G284" s="21"/>
    </row>
    <row r="285" spans="7:7" x14ac:dyDescent="0.35">
      <c r="G285" s="21"/>
    </row>
    <row r="286" spans="7:7" x14ac:dyDescent="0.35">
      <c r="G286" s="21"/>
    </row>
    <row r="287" spans="7:7" x14ac:dyDescent="0.35">
      <c r="G287" s="21"/>
    </row>
    <row r="288" spans="7:7" x14ac:dyDescent="0.35">
      <c r="G288" s="21"/>
    </row>
    <row r="289" spans="7:7" x14ac:dyDescent="0.35">
      <c r="G289" s="21"/>
    </row>
    <row r="290" spans="7:7" x14ac:dyDescent="0.35">
      <c r="G290" s="21"/>
    </row>
    <row r="291" spans="7:7" x14ac:dyDescent="0.35">
      <c r="G291" s="21"/>
    </row>
    <row r="292" spans="7:7" x14ac:dyDescent="0.35">
      <c r="G292" s="21"/>
    </row>
    <row r="293" spans="7:7" x14ac:dyDescent="0.35">
      <c r="G293" s="21"/>
    </row>
    <row r="294" spans="7:7" x14ac:dyDescent="0.35">
      <c r="G294" s="21"/>
    </row>
    <row r="295" spans="7:7" x14ac:dyDescent="0.35">
      <c r="G295" s="21"/>
    </row>
    <row r="296" spans="7:7" x14ac:dyDescent="0.35">
      <c r="G296" s="21"/>
    </row>
    <row r="297" spans="7:7" x14ac:dyDescent="0.35">
      <c r="G297" s="21"/>
    </row>
    <row r="298" spans="7:7" x14ac:dyDescent="0.35">
      <c r="G298" s="21"/>
    </row>
    <row r="299" spans="7:7" x14ac:dyDescent="0.35">
      <c r="G299" s="21"/>
    </row>
    <row r="300" spans="7:7" x14ac:dyDescent="0.35">
      <c r="G300" s="21"/>
    </row>
    <row r="301" spans="7:7" x14ac:dyDescent="0.35">
      <c r="G301" s="21"/>
    </row>
    <row r="302" spans="7:7" x14ac:dyDescent="0.35">
      <c r="G302" s="21"/>
    </row>
    <row r="303" spans="7:7" x14ac:dyDescent="0.35">
      <c r="G303" s="21"/>
    </row>
    <row r="304" spans="7:7" x14ac:dyDescent="0.35">
      <c r="G304" s="21"/>
    </row>
    <row r="305" spans="7:7" x14ac:dyDescent="0.35">
      <c r="G305" s="21"/>
    </row>
    <row r="306" spans="7:7" x14ac:dyDescent="0.35">
      <c r="G306" s="21"/>
    </row>
    <row r="307" spans="7:7" x14ac:dyDescent="0.35">
      <c r="G307" s="21"/>
    </row>
    <row r="308" spans="7:7" x14ac:dyDescent="0.35">
      <c r="G308" s="21"/>
    </row>
    <row r="309" spans="7:7" x14ac:dyDescent="0.35">
      <c r="G309" s="21"/>
    </row>
    <row r="310" spans="7:7" x14ac:dyDescent="0.35">
      <c r="G310" s="21"/>
    </row>
    <row r="311" spans="7:7" x14ac:dyDescent="0.35">
      <c r="G311" s="21"/>
    </row>
    <row r="312" spans="7:7" x14ac:dyDescent="0.35">
      <c r="G312" s="21"/>
    </row>
    <row r="313" spans="7:7" x14ac:dyDescent="0.35">
      <c r="G313" s="21"/>
    </row>
    <row r="314" spans="7:7" x14ac:dyDescent="0.35">
      <c r="G314" s="21"/>
    </row>
    <row r="315" spans="7:7" x14ac:dyDescent="0.35">
      <c r="G315" s="21"/>
    </row>
    <row r="316" spans="7:7" x14ac:dyDescent="0.35">
      <c r="G316" s="21"/>
    </row>
    <row r="317" spans="7:7" x14ac:dyDescent="0.35">
      <c r="G317" s="21"/>
    </row>
    <row r="318" spans="7:7" x14ac:dyDescent="0.35">
      <c r="G318" s="21"/>
    </row>
    <row r="319" spans="7:7" x14ac:dyDescent="0.35">
      <c r="G319" s="21"/>
    </row>
    <row r="320" spans="7:7" x14ac:dyDescent="0.35">
      <c r="G320" s="21"/>
    </row>
    <row r="321" spans="7:7" x14ac:dyDescent="0.35">
      <c r="G321" s="21"/>
    </row>
    <row r="322" spans="7:7" x14ac:dyDescent="0.35">
      <c r="G322" s="21"/>
    </row>
    <row r="323" spans="7:7" x14ac:dyDescent="0.35">
      <c r="G323" s="21"/>
    </row>
    <row r="324" spans="7:7" x14ac:dyDescent="0.35">
      <c r="G324" s="21"/>
    </row>
    <row r="325" spans="7:7" x14ac:dyDescent="0.35">
      <c r="G325" s="21"/>
    </row>
    <row r="326" spans="7:7" x14ac:dyDescent="0.35">
      <c r="G326" s="21"/>
    </row>
    <row r="327" spans="7:7" x14ac:dyDescent="0.35">
      <c r="G327" s="21"/>
    </row>
    <row r="328" spans="7:7" x14ac:dyDescent="0.35">
      <c r="G328" s="21"/>
    </row>
    <row r="329" spans="7:7" x14ac:dyDescent="0.35">
      <c r="G329" s="21"/>
    </row>
    <row r="330" spans="7:7" x14ac:dyDescent="0.35">
      <c r="G330" s="21"/>
    </row>
    <row r="331" spans="7:7" x14ac:dyDescent="0.35">
      <c r="G331" s="21"/>
    </row>
    <row r="332" spans="7:7" x14ac:dyDescent="0.35">
      <c r="G332" s="21"/>
    </row>
    <row r="333" spans="7:7" x14ac:dyDescent="0.35">
      <c r="G333" s="21"/>
    </row>
    <row r="334" spans="7:7" x14ac:dyDescent="0.35">
      <c r="G334" s="21"/>
    </row>
    <row r="335" spans="7:7" x14ac:dyDescent="0.35">
      <c r="G335" s="21"/>
    </row>
    <row r="336" spans="7:7" x14ac:dyDescent="0.35">
      <c r="G336" s="21"/>
    </row>
    <row r="337" spans="7:7" x14ac:dyDescent="0.35">
      <c r="G337" s="21"/>
    </row>
    <row r="338" spans="7:7" x14ac:dyDescent="0.35">
      <c r="G338" s="21"/>
    </row>
    <row r="339" spans="7:7" x14ac:dyDescent="0.35">
      <c r="G339" s="21"/>
    </row>
    <row r="340" spans="7:7" x14ac:dyDescent="0.35">
      <c r="G340" s="21"/>
    </row>
    <row r="341" spans="7:7" x14ac:dyDescent="0.35">
      <c r="G341" s="21"/>
    </row>
    <row r="342" spans="7:7" x14ac:dyDescent="0.35">
      <c r="G342" s="21"/>
    </row>
    <row r="343" spans="7:7" x14ac:dyDescent="0.35">
      <c r="G343" s="21"/>
    </row>
    <row r="344" spans="7:7" x14ac:dyDescent="0.35">
      <c r="G344" s="21"/>
    </row>
    <row r="345" spans="7:7" x14ac:dyDescent="0.35">
      <c r="G345" s="21"/>
    </row>
    <row r="346" spans="7:7" x14ac:dyDescent="0.35">
      <c r="G346" s="21"/>
    </row>
    <row r="347" spans="7:7" x14ac:dyDescent="0.35">
      <c r="G347" s="21"/>
    </row>
    <row r="348" spans="7:7" x14ac:dyDescent="0.35">
      <c r="G348" s="21"/>
    </row>
    <row r="349" spans="7:7" x14ac:dyDescent="0.35">
      <c r="G349" s="21"/>
    </row>
    <row r="350" spans="7:7" x14ac:dyDescent="0.35">
      <c r="G350" s="21"/>
    </row>
    <row r="351" spans="7:7" x14ac:dyDescent="0.35">
      <c r="G351" s="21"/>
    </row>
    <row r="352" spans="7:7" x14ac:dyDescent="0.35">
      <c r="G352" s="21"/>
    </row>
    <row r="353" spans="7:7" x14ac:dyDescent="0.35">
      <c r="G353" s="21"/>
    </row>
    <row r="354" spans="7:7" x14ac:dyDescent="0.35">
      <c r="G354" s="21"/>
    </row>
    <row r="355" spans="7:7" x14ac:dyDescent="0.35">
      <c r="G355" s="21"/>
    </row>
    <row r="356" spans="7:7" x14ac:dyDescent="0.35">
      <c r="G356" s="21"/>
    </row>
    <row r="357" spans="7:7" x14ac:dyDescent="0.35">
      <c r="G357" s="21"/>
    </row>
    <row r="358" spans="7:7" x14ac:dyDescent="0.35">
      <c r="G358" s="21"/>
    </row>
    <row r="359" spans="7:7" x14ac:dyDescent="0.35">
      <c r="G359" s="21"/>
    </row>
    <row r="360" spans="7:7" x14ac:dyDescent="0.35">
      <c r="G360" s="21"/>
    </row>
    <row r="361" spans="7:7" x14ac:dyDescent="0.35">
      <c r="G361" s="21"/>
    </row>
    <row r="362" spans="7:7" x14ac:dyDescent="0.35">
      <c r="G362" s="21"/>
    </row>
    <row r="363" spans="7:7" x14ac:dyDescent="0.35">
      <c r="G363" s="21"/>
    </row>
    <row r="364" spans="7:7" x14ac:dyDescent="0.35">
      <c r="G364" s="21"/>
    </row>
    <row r="365" spans="7:7" x14ac:dyDescent="0.35">
      <c r="G365" s="21"/>
    </row>
    <row r="366" spans="7:7" x14ac:dyDescent="0.35">
      <c r="G366" s="21"/>
    </row>
    <row r="367" spans="7:7" x14ac:dyDescent="0.35">
      <c r="G367" s="21"/>
    </row>
    <row r="368" spans="7:7" x14ac:dyDescent="0.35">
      <c r="G368" s="21"/>
    </row>
    <row r="369" spans="7:7" x14ac:dyDescent="0.35">
      <c r="G369" s="21"/>
    </row>
    <row r="370" spans="7:7" x14ac:dyDescent="0.35">
      <c r="G370" s="21"/>
    </row>
    <row r="371" spans="7:7" x14ac:dyDescent="0.35">
      <c r="G371" s="21"/>
    </row>
    <row r="372" spans="7:7" x14ac:dyDescent="0.35">
      <c r="G372" s="21"/>
    </row>
    <row r="373" spans="7:7" x14ac:dyDescent="0.35">
      <c r="G373" s="21"/>
    </row>
    <row r="374" spans="7:7" x14ac:dyDescent="0.35">
      <c r="G374" s="21"/>
    </row>
    <row r="375" spans="7:7" x14ac:dyDescent="0.35">
      <c r="G375" s="21"/>
    </row>
    <row r="376" spans="7:7" x14ac:dyDescent="0.35">
      <c r="G376" s="21"/>
    </row>
    <row r="377" spans="7:7" x14ac:dyDescent="0.35">
      <c r="G377" s="21"/>
    </row>
    <row r="378" spans="7:7" x14ac:dyDescent="0.35">
      <c r="G378" s="21"/>
    </row>
    <row r="379" spans="7:7" x14ac:dyDescent="0.35">
      <c r="G379" s="21"/>
    </row>
    <row r="380" spans="7:7" x14ac:dyDescent="0.35">
      <c r="G380" s="21"/>
    </row>
    <row r="381" spans="7:7" x14ac:dyDescent="0.35">
      <c r="G381" s="21"/>
    </row>
    <row r="382" spans="7:7" x14ac:dyDescent="0.35">
      <c r="G382" s="21"/>
    </row>
    <row r="383" spans="7:7" x14ac:dyDescent="0.35">
      <c r="G383" s="21"/>
    </row>
    <row r="384" spans="7:7" x14ac:dyDescent="0.35">
      <c r="G384" s="21"/>
    </row>
    <row r="385" spans="7:7" x14ac:dyDescent="0.35">
      <c r="G385" s="21"/>
    </row>
    <row r="386" spans="7:7" x14ac:dyDescent="0.35">
      <c r="G386" s="21"/>
    </row>
    <row r="387" spans="7:7" x14ac:dyDescent="0.35">
      <c r="G387" s="21"/>
    </row>
    <row r="388" spans="7:7" x14ac:dyDescent="0.35">
      <c r="G388" s="21"/>
    </row>
    <row r="389" spans="7:7" x14ac:dyDescent="0.35">
      <c r="G389" s="21"/>
    </row>
    <row r="390" spans="7:7" x14ac:dyDescent="0.35">
      <c r="G390" s="21"/>
    </row>
    <row r="391" spans="7:7" x14ac:dyDescent="0.35">
      <c r="G391" s="21"/>
    </row>
    <row r="392" spans="7:7" x14ac:dyDescent="0.35">
      <c r="G392" s="21"/>
    </row>
    <row r="393" spans="7:7" x14ac:dyDescent="0.35">
      <c r="G393" s="21"/>
    </row>
    <row r="394" spans="7:7" x14ac:dyDescent="0.35">
      <c r="G394" s="21"/>
    </row>
    <row r="395" spans="7:7" x14ac:dyDescent="0.35">
      <c r="G395" s="21"/>
    </row>
    <row r="396" spans="7:7" x14ac:dyDescent="0.35">
      <c r="G396" s="21"/>
    </row>
    <row r="397" spans="7:7" x14ac:dyDescent="0.35">
      <c r="G397" s="21"/>
    </row>
    <row r="398" spans="7:7" x14ac:dyDescent="0.35">
      <c r="G398" s="21"/>
    </row>
    <row r="399" spans="7:7" x14ac:dyDescent="0.35">
      <c r="G399" s="21"/>
    </row>
    <row r="400" spans="7:7" x14ac:dyDescent="0.35">
      <c r="G400" s="21"/>
    </row>
    <row r="401" spans="7:7" x14ac:dyDescent="0.35">
      <c r="G401" s="21"/>
    </row>
    <row r="402" spans="7:7" x14ac:dyDescent="0.35">
      <c r="G402" s="21"/>
    </row>
    <row r="403" spans="7:7" x14ac:dyDescent="0.35">
      <c r="G403" s="21"/>
    </row>
    <row r="404" spans="7:7" x14ac:dyDescent="0.35">
      <c r="G404" s="21"/>
    </row>
    <row r="405" spans="7:7" x14ac:dyDescent="0.35">
      <c r="G405" s="21"/>
    </row>
    <row r="406" spans="7:7" x14ac:dyDescent="0.35">
      <c r="G406" s="21"/>
    </row>
    <row r="407" spans="7:7" x14ac:dyDescent="0.35">
      <c r="G407" s="21"/>
    </row>
    <row r="408" spans="7:7" x14ac:dyDescent="0.35">
      <c r="G408" s="21"/>
    </row>
    <row r="409" spans="7:7" x14ac:dyDescent="0.35">
      <c r="G409" s="21"/>
    </row>
    <row r="410" spans="7:7" x14ac:dyDescent="0.35">
      <c r="G410" s="21"/>
    </row>
    <row r="411" spans="7:7" x14ac:dyDescent="0.35">
      <c r="G411" s="21"/>
    </row>
    <row r="412" spans="7:7" x14ac:dyDescent="0.35">
      <c r="G412" s="21"/>
    </row>
    <row r="413" spans="7:7" x14ac:dyDescent="0.35">
      <c r="G413" s="21"/>
    </row>
    <row r="414" spans="7:7" x14ac:dyDescent="0.35">
      <c r="G414" s="21"/>
    </row>
    <row r="415" spans="7:7" x14ac:dyDescent="0.35">
      <c r="G415" s="21"/>
    </row>
    <row r="416" spans="7:7" x14ac:dyDescent="0.35">
      <c r="G416" s="21"/>
    </row>
    <row r="417" spans="7:7" x14ac:dyDescent="0.35">
      <c r="G417" s="21"/>
    </row>
    <row r="418" spans="7:7" x14ac:dyDescent="0.35">
      <c r="G418" s="21"/>
    </row>
    <row r="419" spans="7:7" x14ac:dyDescent="0.35">
      <c r="G419" s="21"/>
    </row>
    <row r="420" spans="7:7" x14ac:dyDescent="0.35">
      <c r="G420" s="21"/>
    </row>
    <row r="421" spans="7:7" x14ac:dyDescent="0.35">
      <c r="G421" s="21"/>
    </row>
    <row r="422" spans="7:7" x14ac:dyDescent="0.35">
      <c r="G422" s="21"/>
    </row>
    <row r="423" spans="7:7" x14ac:dyDescent="0.35">
      <c r="G423" s="21"/>
    </row>
    <row r="424" spans="7:7" x14ac:dyDescent="0.35">
      <c r="G424" s="21"/>
    </row>
    <row r="425" spans="7:7" x14ac:dyDescent="0.35">
      <c r="G425" s="21"/>
    </row>
    <row r="426" spans="7:7" x14ac:dyDescent="0.35">
      <c r="G426" s="21"/>
    </row>
    <row r="427" spans="7:7" x14ac:dyDescent="0.35">
      <c r="G427" s="21"/>
    </row>
    <row r="428" spans="7:7" x14ac:dyDescent="0.35">
      <c r="G428" s="21"/>
    </row>
    <row r="429" spans="7:7" x14ac:dyDescent="0.35">
      <c r="G429" s="21"/>
    </row>
    <row r="430" spans="7:7" x14ac:dyDescent="0.35">
      <c r="G430" s="21"/>
    </row>
    <row r="431" spans="7:7" x14ac:dyDescent="0.35">
      <c r="G431" s="21"/>
    </row>
    <row r="432" spans="7:7" x14ac:dyDescent="0.35">
      <c r="G432" s="21"/>
    </row>
    <row r="433" spans="7:7" x14ac:dyDescent="0.35">
      <c r="G433" s="21"/>
    </row>
    <row r="434" spans="7:7" x14ac:dyDescent="0.35">
      <c r="G434" s="21"/>
    </row>
    <row r="435" spans="7:7" x14ac:dyDescent="0.35">
      <c r="G435" s="21"/>
    </row>
    <row r="436" spans="7:7" x14ac:dyDescent="0.35">
      <c r="G436" s="21"/>
    </row>
    <row r="437" spans="7:7" x14ac:dyDescent="0.35">
      <c r="G437" s="21"/>
    </row>
    <row r="438" spans="7:7" x14ac:dyDescent="0.35">
      <c r="G438" s="21"/>
    </row>
    <row r="439" spans="7:7" x14ac:dyDescent="0.35">
      <c r="G439" s="21"/>
    </row>
    <row r="440" spans="7:7" x14ac:dyDescent="0.35">
      <c r="G440" s="21"/>
    </row>
    <row r="441" spans="7:7" x14ac:dyDescent="0.35">
      <c r="G441" s="21"/>
    </row>
    <row r="442" spans="7:7" x14ac:dyDescent="0.35">
      <c r="G442" s="21"/>
    </row>
    <row r="443" spans="7:7" x14ac:dyDescent="0.35">
      <c r="G443" s="21"/>
    </row>
    <row r="444" spans="7:7" x14ac:dyDescent="0.35">
      <c r="G444" s="21"/>
    </row>
    <row r="445" spans="7:7" x14ac:dyDescent="0.35">
      <c r="G445" s="21"/>
    </row>
    <row r="446" spans="7:7" x14ac:dyDescent="0.35">
      <c r="G446" s="21"/>
    </row>
    <row r="447" spans="7:7" x14ac:dyDescent="0.35">
      <c r="G447" s="21"/>
    </row>
    <row r="448" spans="7:7" x14ac:dyDescent="0.35">
      <c r="G448" s="21"/>
    </row>
    <row r="449" spans="7:7" x14ac:dyDescent="0.35">
      <c r="G449" s="21"/>
    </row>
    <row r="450" spans="7:7" x14ac:dyDescent="0.35">
      <c r="G450" s="21"/>
    </row>
    <row r="451" spans="7:7" x14ac:dyDescent="0.35">
      <c r="G451" s="21"/>
    </row>
    <row r="452" spans="7:7" x14ac:dyDescent="0.35">
      <c r="G452" s="21"/>
    </row>
    <row r="453" spans="7:7" x14ac:dyDescent="0.35">
      <c r="G453" s="21"/>
    </row>
    <row r="454" spans="7:7" x14ac:dyDescent="0.35">
      <c r="G454" s="21"/>
    </row>
    <row r="455" spans="7:7" x14ac:dyDescent="0.35">
      <c r="G455" s="21"/>
    </row>
    <row r="456" spans="7:7" x14ac:dyDescent="0.35">
      <c r="G456" s="21"/>
    </row>
    <row r="457" spans="7:7" x14ac:dyDescent="0.35">
      <c r="G457" s="21"/>
    </row>
    <row r="458" spans="7:7" x14ac:dyDescent="0.35">
      <c r="G458" s="21"/>
    </row>
    <row r="459" spans="7:7" x14ac:dyDescent="0.35">
      <c r="G459" s="21"/>
    </row>
    <row r="460" spans="7:7" x14ac:dyDescent="0.35">
      <c r="G460" s="21"/>
    </row>
    <row r="461" spans="7:7" x14ac:dyDescent="0.35">
      <c r="G461" s="21"/>
    </row>
    <row r="462" spans="7:7" x14ac:dyDescent="0.35">
      <c r="G462" s="21"/>
    </row>
    <row r="463" spans="7:7" x14ac:dyDescent="0.35">
      <c r="G463" s="21"/>
    </row>
    <row r="464" spans="7:7" x14ac:dyDescent="0.35">
      <c r="G464" s="21"/>
    </row>
    <row r="465" spans="7:7" x14ac:dyDescent="0.35">
      <c r="G465" s="21"/>
    </row>
    <row r="466" spans="7:7" x14ac:dyDescent="0.35">
      <c r="G466" s="21"/>
    </row>
    <row r="467" spans="7:7" x14ac:dyDescent="0.35">
      <c r="G467" s="21"/>
    </row>
    <row r="468" spans="7:7" x14ac:dyDescent="0.35">
      <c r="G468" s="21"/>
    </row>
    <row r="469" spans="7:7" x14ac:dyDescent="0.35">
      <c r="G469" s="21"/>
    </row>
    <row r="470" spans="7:7" x14ac:dyDescent="0.35">
      <c r="G470" s="21"/>
    </row>
    <row r="471" spans="7:7" x14ac:dyDescent="0.35">
      <c r="G471" s="21"/>
    </row>
    <row r="472" spans="7:7" x14ac:dyDescent="0.35">
      <c r="G472" s="21"/>
    </row>
    <row r="473" spans="7:7" x14ac:dyDescent="0.35">
      <c r="G473" s="21"/>
    </row>
    <row r="474" spans="7:7" x14ac:dyDescent="0.35">
      <c r="G474" s="21"/>
    </row>
    <row r="475" spans="7:7" x14ac:dyDescent="0.35">
      <c r="G475" s="21"/>
    </row>
    <row r="476" spans="7:7" x14ac:dyDescent="0.35">
      <c r="G476" s="21"/>
    </row>
    <row r="477" spans="7:7" x14ac:dyDescent="0.35">
      <c r="G477" s="21"/>
    </row>
    <row r="478" spans="7:7" x14ac:dyDescent="0.35">
      <c r="G478" s="21"/>
    </row>
    <row r="479" spans="7:7" x14ac:dyDescent="0.35">
      <c r="G479" s="21"/>
    </row>
    <row r="480" spans="7:7" x14ac:dyDescent="0.35">
      <c r="G480" s="21"/>
    </row>
    <row r="481" spans="7:7" x14ac:dyDescent="0.35">
      <c r="G481" s="21"/>
    </row>
    <row r="482" spans="7:7" x14ac:dyDescent="0.35">
      <c r="G482" s="21"/>
    </row>
    <row r="483" spans="7:7" x14ac:dyDescent="0.35">
      <c r="G483" s="21"/>
    </row>
    <row r="484" spans="7:7" x14ac:dyDescent="0.35">
      <c r="G484" s="21"/>
    </row>
    <row r="485" spans="7:7" x14ac:dyDescent="0.35">
      <c r="G485" s="21"/>
    </row>
    <row r="486" spans="7:7" x14ac:dyDescent="0.35">
      <c r="G486" s="21"/>
    </row>
    <row r="487" spans="7:7" x14ac:dyDescent="0.35">
      <c r="G487" s="21"/>
    </row>
    <row r="488" spans="7:7" x14ac:dyDescent="0.35">
      <c r="G488" s="21"/>
    </row>
    <row r="489" spans="7:7" x14ac:dyDescent="0.35">
      <c r="G489" s="21"/>
    </row>
    <row r="490" spans="7:7" x14ac:dyDescent="0.35">
      <c r="G490" s="21"/>
    </row>
    <row r="491" spans="7:7" x14ac:dyDescent="0.35">
      <c r="G491" s="21"/>
    </row>
    <row r="492" spans="7:7" x14ac:dyDescent="0.35">
      <c r="G492" s="21"/>
    </row>
    <row r="493" spans="7:7" x14ac:dyDescent="0.35">
      <c r="G493" s="21"/>
    </row>
    <row r="494" spans="7:7" x14ac:dyDescent="0.35">
      <c r="G494" s="21"/>
    </row>
    <row r="495" spans="7:7" x14ac:dyDescent="0.35">
      <c r="G495" s="21"/>
    </row>
    <row r="496" spans="7:7" x14ac:dyDescent="0.35">
      <c r="G496" s="21"/>
    </row>
    <row r="497" spans="7:7" x14ac:dyDescent="0.35">
      <c r="G497" s="21"/>
    </row>
    <row r="498" spans="7:7" x14ac:dyDescent="0.35">
      <c r="G498" s="21"/>
    </row>
    <row r="499" spans="7:7" x14ac:dyDescent="0.35">
      <c r="G499" s="21"/>
    </row>
    <row r="500" spans="7:7" x14ac:dyDescent="0.35">
      <c r="G500" s="21"/>
    </row>
    <row r="501" spans="7:7" x14ac:dyDescent="0.35">
      <c r="G501" s="21"/>
    </row>
    <row r="502" spans="7:7" x14ac:dyDescent="0.35">
      <c r="G502" s="21"/>
    </row>
    <row r="503" spans="7:7" x14ac:dyDescent="0.35">
      <c r="G503" s="21"/>
    </row>
    <row r="504" spans="7:7" x14ac:dyDescent="0.35">
      <c r="G504" s="21"/>
    </row>
    <row r="505" spans="7:7" x14ac:dyDescent="0.35">
      <c r="G505" s="21"/>
    </row>
    <row r="506" spans="7:7" x14ac:dyDescent="0.35">
      <c r="G506" s="21"/>
    </row>
    <row r="507" spans="7:7" x14ac:dyDescent="0.35">
      <c r="G507" s="21"/>
    </row>
    <row r="508" spans="7:7" x14ac:dyDescent="0.35">
      <c r="G508" s="21"/>
    </row>
    <row r="509" spans="7:7" x14ac:dyDescent="0.35">
      <c r="G509" s="21"/>
    </row>
    <row r="510" spans="7:7" x14ac:dyDescent="0.35">
      <c r="G510" s="21"/>
    </row>
    <row r="511" spans="7:7" x14ac:dyDescent="0.35">
      <c r="G511" s="21"/>
    </row>
    <row r="512" spans="7:7" x14ac:dyDescent="0.35">
      <c r="G512" s="21"/>
    </row>
    <row r="513" spans="7:7" x14ac:dyDescent="0.35">
      <c r="G513" s="21"/>
    </row>
    <row r="514" spans="7:7" x14ac:dyDescent="0.35">
      <c r="G514" s="21"/>
    </row>
    <row r="515" spans="7:7" x14ac:dyDescent="0.35">
      <c r="G515" s="21"/>
    </row>
    <row r="516" spans="7:7" x14ac:dyDescent="0.35">
      <c r="G516" s="21"/>
    </row>
    <row r="517" spans="7:7" x14ac:dyDescent="0.35">
      <c r="G517" s="21"/>
    </row>
    <row r="518" spans="7:7" x14ac:dyDescent="0.35">
      <c r="G518" s="21"/>
    </row>
    <row r="519" spans="7:7" x14ac:dyDescent="0.35">
      <c r="G519" s="21"/>
    </row>
    <row r="520" spans="7:7" x14ac:dyDescent="0.35">
      <c r="G520" s="21"/>
    </row>
    <row r="521" spans="7:7" x14ac:dyDescent="0.35">
      <c r="G521" s="21"/>
    </row>
    <row r="522" spans="7:7" x14ac:dyDescent="0.35">
      <c r="G522" s="21"/>
    </row>
    <row r="523" spans="7:7" x14ac:dyDescent="0.35">
      <c r="G523" s="21"/>
    </row>
    <row r="524" spans="7:7" x14ac:dyDescent="0.35">
      <c r="G524" s="21"/>
    </row>
    <row r="525" spans="7:7" x14ac:dyDescent="0.35">
      <c r="G525" s="21"/>
    </row>
    <row r="526" spans="7:7" x14ac:dyDescent="0.35">
      <c r="G526" s="21"/>
    </row>
    <row r="527" spans="7:7" x14ac:dyDescent="0.35">
      <c r="G527" s="21"/>
    </row>
    <row r="528" spans="7:7" x14ac:dyDescent="0.35">
      <c r="G528" s="21"/>
    </row>
    <row r="529" spans="7:7" x14ac:dyDescent="0.35">
      <c r="G529" s="21"/>
    </row>
    <row r="530" spans="7:7" x14ac:dyDescent="0.35">
      <c r="G530" s="21"/>
    </row>
    <row r="531" spans="7:7" x14ac:dyDescent="0.35">
      <c r="G531" s="21"/>
    </row>
    <row r="532" spans="7:7" x14ac:dyDescent="0.35">
      <c r="G532" s="21"/>
    </row>
    <row r="533" spans="7:7" x14ac:dyDescent="0.35">
      <c r="G533" s="21"/>
    </row>
    <row r="534" spans="7:7" x14ac:dyDescent="0.35">
      <c r="G534" s="21"/>
    </row>
    <row r="535" spans="7:7" x14ac:dyDescent="0.35">
      <c r="G535" s="21"/>
    </row>
    <row r="536" spans="7:7" x14ac:dyDescent="0.35">
      <c r="G536" s="21"/>
    </row>
    <row r="537" spans="7:7" x14ac:dyDescent="0.35">
      <c r="G537" s="21"/>
    </row>
    <row r="538" spans="7:7" x14ac:dyDescent="0.35">
      <c r="G538" s="21"/>
    </row>
    <row r="539" spans="7:7" x14ac:dyDescent="0.35">
      <c r="G539" s="21"/>
    </row>
    <row r="540" spans="7:7" x14ac:dyDescent="0.35">
      <c r="G540" s="21"/>
    </row>
    <row r="541" spans="7:7" x14ac:dyDescent="0.35">
      <c r="G541" s="21"/>
    </row>
    <row r="542" spans="7:7" x14ac:dyDescent="0.35">
      <c r="G542" s="21"/>
    </row>
    <row r="543" spans="7:7" x14ac:dyDescent="0.35">
      <c r="G543" s="21"/>
    </row>
    <row r="544" spans="7:7" x14ac:dyDescent="0.35">
      <c r="G544" s="21"/>
    </row>
    <row r="545" spans="7:7" x14ac:dyDescent="0.35">
      <c r="G545" s="21"/>
    </row>
    <row r="546" spans="7:7" x14ac:dyDescent="0.35">
      <c r="G546" s="21"/>
    </row>
    <row r="547" spans="7:7" x14ac:dyDescent="0.35">
      <c r="G547" s="21"/>
    </row>
    <row r="548" spans="7:7" x14ac:dyDescent="0.35">
      <c r="G548" s="21"/>
    </row>
    <row r="549" spans="7:7" x14ac:dyDescent="0.35">
      <c r="G549" s="21"/>
    </row>
    <row r="550" spans="7:7" x14ac:dyDescent="0.35">
      <c r="G550" s="21"/>
    </row>
    <row r="551" spans="7:7" x14ac:dyDescent="0.35">
      <c r="G551" s="21"/>
    </row>
    <row r="552" spans="7:7" x14ac:dyDescent="0.35">
      <c r="G552" s="21"/>
    </row>
    <row r="553" spans="7:7" x14ac:dyDescent="0.35">
      <c r="G553" s="21"/>
    </row>
    <row r="554" spans="7:7" x14ac:dyDescent="0.35">
      <c r="G554" s="21"/>
    </row>
    <row r="555" spans="7:7" x14ac:dyDescent="0.35">
      <c r="G555" s="21"/>
    </row>
    <row r="556" spans="7:7" x14ac:dyDescent="0.35">
      <c r="G556" s="21"/>
    </row>
    <row r="557" spans="7:7" x14ac:dyDescent="0.35">
      <c r="G557" s="21"/>
    </row>
    <row r="558" spans="7:7" x14ac:dyDescent="0.35">
      <c r="G558" s="21"/>
    </row>
    <row r="559" spans="7:7" x14ac:dyDescent="0.35">
      <c r="G559" s="21"/>
    </row>
    <row r="560" spans="7:7" x14ac:dyDescent="0.35">
      <c r="G560" s="21"/>
    </row>
    <row r="561" spans="7:7" x14ac:dyDescent="0.35">
      <c r="G561" s="21"/>
    </row>
    <row r="562" spans="7:7" x14ac:dyDescent="0.35">
      <c r="G562" s="21"/>
    </row>
    <row r="563" spans="7:7" x14ac:dyDescent="0.35">
      <c r="G563" s="21"/>
    </row>
    <row r="564" spans="7:7" x14ac:dyDescent="0.35">
      <c r="G564" s="21"/>
    </row>
    <row r="565" spans="7:7" x14ac:dyDescent="0.35">
      <c r="G565" s="21"/>
    </row>
    <row r="566" spans="7:7" x14ac:dyDescent="0.35">
      <c r="G566" s="21"/>
    </row>
    <row r="567" spans="7:7" x14ac:dyDescent="0.35">
      <c r="G567" s="21"/>
    </row>
    <row r="568" spans="7:7" x14ac:dyDescent="0.35">
      <c r="G568" s="21"/>
    </row>
    <row r="569" spans="7:7" x14ac:dyDescent="0.35">
      <c r="G569" s="21"/>
    </row>
    <row r="570" spans="7:7" x14ac:dyDescent="0.35">
      <c r="G570" s="21"/>
    </row>
    <row r="571" spans="7:7" x14ac:dyDescent="0.35">
      <c r="G571" s="21"/>
    </row>
    <row r="572" spans="7:7" x14ac:dyDescent="0.35">
      <c r="G572" s="21"/>
    </row>
    <row r="573" spans="7:7" x14ac:dyDescent="0.35">
      <c r="G573" s="21"/>
    </row>
    <row r="574" spans="7:7" x14ac:dyDescent="0.35">
      <c r="G574" s="21"/>
    </row>
    <row r="575" spans="7:7" x14ac:dyDescent="0.35">
      <c r="G575" s="21"/>
    </row>
    <row r="576" spans="7:7" x14ac:dyDescent="0.35">
      <c r="G576" s="21"/>
    </row>
    <row r="577" spans="7:7" x14ac:dyDescent="0.35">
      <c r="G577" s="21"/>
    </row>
    <row r="578" spans="7:7" x14ac:dyDescent="0.35">
      <c r="G578" s="21"/>
    </row>
    <row r="579" spans="7:7" x14ac:dyDescent="0.35">
      <c r="G579" s="21"/>
    </row>
    <row r="580" spans="7:7" x14ac:dyDescent="0.35">
      <c r="G580" s="21"/>
    </row>
    <row r="581" spans="7:7" x14ac:dyDescent="0.35">
      <c r="G581" s="21"/>
    </row>
    <row r="582" spans="7:7" x14ac:dyDescent="0.35">
      <c r="G582" s="21"/>
    </row>
    <row r="583" spans="7:7" x14ac:dyDescent="0.35">
      <c r="G583" s="21"/>
    </row>
    <row r="584" spans="7:7" x14ac:dyDescent="0.35">
      <c r="G584" s="21"/>
    </row>
    <row r="585" spans="7:7" x14ac:dyDescent="0.35">
      <c r="G585" s="21"/>
    </row>
    <row r="586" spans="7:7" x14ac:dyDescent="0.35">
      <c r="G586" s="21"/>
    </row>
    <row r="587" spans="7:7" x14ac:dyDescent="0.35">
      <c r="G587" s="21"/>
    </row>
    <row r="588" spans="7:7" x14ac:dyDescent="0.35">
      <c r="G588" s="21"/>
    </row>
    <row r="589" spans="7:7" x14ac:dyDescent="0.35">
      <c r="G589" s="21"/>
    </row>
    <row r="590" spans="7:7" x14ac:dyDescent="0.35">
      <c r="G590" s="21"/>
    </row>
    <row r="591" spans="7:7" x14ac:dyDescent="0.35">
      <c r="G591" s="21"/>
    </row>
    <row r="592" spans="7:7" x14ac:dyDescent="0.35">
      <c r="G592" s="21"/>
    </row>
    <row r="593" spans="7:7" x14ac:dyDescent="0.35">
      <c r="G593" s="21"/>
    </row>
    <row r="594" spans="7:7" x14ac:dyDescent="0.35">
      <c r="G594" s="21"/>
    </row>
    <row r="595" spans="7:7" x14ac:dyDescent="0.35">
      <c r="G595" s="21"/>
    </row>
    <row r="596" spans="7:7" x14ac:dyDescent="0.35">
      <c r="G596" s="21"/>
    </row>
    <row r="597" spans="7:7" x14ac:dyDescent="0.35">
      <c r="G597" s="21"/>
    </row>
    <row r="598" spans="7:7" x14ac:dyDescent="0.35">
      <c r="G598" s="21"/>
    </row>
    <row r="599" spans="7:7" x14ac:dyDescent="0.35">
      <c r="G599" s="21"/>
    </row>
    <row r="600" spans="7:7" x14ac:dyDescent="0.35">
      <c r="G600" s="21"/>
    </row>
    <row r="601" spans="7:7" x14ac:dyDescent="0.35">
      <c r="G601" s="21"/>
    </row>
    <row r="602" spans="7:7" x14ac:dyDescent="0.35">
      <c r="G602" s="21"/>
    </row>
    <row r="603" spans="7:7" x14ac:dyDescent="0.35">
      <c r="G603" s="21"/>
    </row>
    <row r="604" spans="7:7" x14ac:dyDescent="0.35">
      <c r="G604" s="21"/>
    </row>
    <row r="605" spans="7:7" x14ac:dyDescent="0.35">
      <c r="G605" s="21"/>
    </row>
    <row r="606" spans="7:7" x14ac:dyDescent="0.35">
      <c r="G606" s="21"/>
    </row>
    <row r="607" spans="7:7" x14ac:dyDescent="0.35">
      <c r="G607" s="21"/>
    </row>
    <row r="608" spans="7:7" x14ac:dyDescent="0.35">
      <c r="G608" s="21"/>
    </row>
    <row r="609" spans="7:7" x14ac:dyDescent="0.35">
      <c r="G609" s="21"/>
    </row>
    <row r="610" spans="7:7" x14ac:dyDescent="0.35">
      <c r="G610" s="21"/>
    </row>
    <row r="611" spans="7:7" x14ac:dyDescent="0.35">
      <c r="G611" s="21"/>
    </row>
    <row r="612" spans="7:7" x14ac:dyDescent="0.35">
      <c r="G612" s="21"/>
    </row>
    <row r="613" spans="7:7" x14ac:dyDescent="0.35">
      <c r="G613" s="21"/>
    </row>
    <row r="614" spans="7:7" x14ac:dyDescent="0.35">
      <c r="G614" s="21"/>
    </row>
    <row r="615" spans="7:7" x14ac:dyDescent="0.35">
      <c r="G615" s="21"/>
    </row>
    <row r="616" spans="7:7" x14ac:dyDescent="0.35">
      <c r="G616" s="21"/>
    </row>
    <row r="617" spans="7:7" x14ac:dyDescent="0.35">
      <c r="G617" s="21"/>
    </row>
    <row r="618" spans="7:7" x14ac:dyDescent="0.35">
      <c r="G618" s="21"/>
    </row>
    <row r="619" spans="7:7" x14ac:dyDescent="0.35">
      <c r="G619" s="21"/>
    </row>
    <row r="620" spans="7:7" x14ac:dyDescent="0.35">
      <c r="G620" s="21"/>
    </row>
    <row r="621" spans="7:7" x14ac:dyDescent="0.35">
      <c r="G621" s="21"/>
    </row>
    <row r="622" spans="7:7" x14ac:dyDescent="0.35">
      <c r="G622" s="21"/>
    </row>
    <row r="623" spans="7:7" x14ac:dyDescent="0.35">
      <c r="G623" s="21"/>
    </row>
    <row r="624" spans="7:7" x14ac:dyDescent="0.35">
      <c r="G624" s="21"/>
    </row>
    <row r="625" spans="7:7" x14ac:dyDescent="0.35">
      <c r="G625" s="21"/>
    </row>
    <row r="626" spans="7:7" x14ac:dyDescent="0.35">
      <c r="G626" s="21"/>
    </row>
    <row r="627" spans="7:7" x14ac:dyDescent="0.35">
      <c r="G627" s="21"/>
    </row>
    <row r="628" spans="7:7" x14ac:dyDescent="0.35">
      <c r="G628" s="21"/>
    </row>
    <row r="629" spans="7:7" x14ac:dyDescent="0.35">
      <c r="G629" s="21"/>
    </row>
    <row r="630" spans="7:7" x14ac:dyDescent="0.35">
      <c r="G630" s="21"/>
    </row>
    <row r="631" spans="7:7" x14ac:dyDescent="0.35">
      <c r="G631" s="21"/>
    </row>
    <row r="632" spans="7:7" x14ac:dyDescent="0.35">
      <c r="G632" s="21"/>
    </row>
    <row r="633" spans="7:7" x14ac:dyDescent="0.35">
      <c r="G633" s="21"/>
    </row>
    <row r="634" spans="7:7" x14ac:dyDescent="0.35">
      <c r="G634" s="21"/>
    </row>
    <row r="635" spans="7:7" x14ac:dyDescent="0.35">
      <c r="G635" s="21"/>
    </row>
    <row r="636" spans="7:7" x14ac:dyDescent="0.35">
      <c r="G636" s="21"/>
    </row>
    <row r="637" spans="7:7" x14ac:dyDescent="0.35">
      <c r="G637" s="21"/>
    </row>
    <row r="638" spans="7:7" x14ac:dyDescent="0.35">
      <c r="G638" s="21"/>
    </row>
    <row r="639" spans="7:7" x14ac:dyDescent="0.35">
      <c r="G639" s="21"/>
    </row>
    <row r="640" spans="7:7" x14ac:dyDescent="0.35">
      <c r="G640" s="21"/>
    </row>
    <row r="641" spans="7:7" x14ac:dyDescent="0.35">
      <c r="G641" s="21"/>
    </row>
    <row r="642" spans="7:7" x14ac:dyDescent="0.35">
      <c r="G642" s="21"/>
    </row>
    <row r="643" spans="7:7" x14ac:dyDescent="0.35">
      <c r="G643" s="21"/>
    </row>
    <row r="644" spans="7:7" x14ac:dyDescent="0.35">
      <c r="G644" s="21"/>
    </row>
    <row r="645" spans="7:7" x14ac:dyDescent="0.35">
      <c r="G645" s="21"/>
    </row>
    <row r="646" spans="7:7" x14ac:dyDescent="0.35">
      <c r="G646" s="21"/>
    </row>
    <row r="647" spans="7:7" x14ac:dyDescent="0.35">
      <c r="G647" s="21"/>
    </row>
    <row r="648" spans="7:7" x14ac:dyDescent="0.35">
      <c r="G648" s="21"/>
    </row>
    <row r="649" spans="7:7" x14ac:dyDescent="0.35">
      <c r="G649" s="21"/>
    </row>
    <row r="650" spans="7:7" x14ac:dyDescent="0.35">
      <c r="G650" s="21"/>
    </row>
    <row r="651" spans="7:7" x14ac:dyDescent="0.35">
      <c r="G651" s="21"/>
    </row>
    <row r="652" spans="7:7" x14ac:dyDescent="0.35">
      <c r="G652" s="21"/>
    </row>
    <row r="653" spans="7:7" x14ac:dyDescent="0.35">
      <c r="G653" s="21"/>
    </row>
    <row r="654" spans="7:7" x14ac:dyDescent="0.35">
      <c r="G654" s="21"/>
    </row>
    <row r="655" spans="7:7" x14ac:dyDescent="0.35">
      <c r="G655" s="21"/>
    </row>
    <row r="656" spans="7:7" x14ac:dyDescent="0.35">
      <c r="G656" s="21"/>
    </row>
    <row r="657" spans="7:7" x14ac:dyDescent="0.35">
      <c r="G657" s="21"/>
    </row>
    <row r="658" spans="7:7" x14ac:dyDescent="0.35">
      <c r="G658" s="21"/>
    </row>
    <row r="659" spans="7:7" x14ac:dyDescent="0.35">
      <c r="G659" s="21"/>
    </row>
    <row r="660" spans="7:7" x14ac:dyDescent="0.35">
      <c r="G660" s="21"/>
    </row>
    <row r="661" spans="7:7" x14ac:dyDescent="0.35">
      <c r="G661" s="21"/>
    </row>
    <row r="662" spans="7:7" x14ac:dyDescent="0.35">
      <c r="G662" s="21"/>
    </row>
    <row r="663" spans="7:7" x14ac:dyDescent="0.35">
      <c r="G663" s="21"/>
    </row>
    <row r="664" spans="7:7" x14ac:dyDescent="0.35">
      <c r="G664" s="21"/>
    </row>
    <row r="665" spans="7:7" x14ac:dyDescent="0.35">
      <c r="G665" s="21"/>
    </row>
    <row r="666" spans="7:7" x14ac:dyDescent="0.35">
      <c r="G666" s="21"/>
    </row>
    <row r="667" spans="7:7" x14ac:dyDescent="0.35">
      <c r="G667" s="21"/>
    </row>
    <row r="668" spans="7:7" x14ac:dyDescent="0.35">
      <c r="G668" s="21"/>
    </row>
    <row r="669" spans="7:7" x14ac:dyDescent="0.35">
      <c r="G669" s="21"/>
    </row>
    <row r="670" spans="7:7" x14ac:dyDescent="0.35">
      <c r="G670" s="21"/>
    </row>
    <row r="671" spans="7:7" x14ac:dyDescent="0.35">
      <c r="G671" s="21"/>
    </row>
    <row r="672" spans="7:7" x14ac:dyDescent="0.35">
      <c r="G672" s="21"/>
    </row>
    <row r="673" spans="7:7" x14ac:dyDescent="0.35">
      <c r="G673" s="21"/>
    </row>
    <row r="674" spans="7:7" x14ac:dyDescent="0.35">
      <c r="G674" s="21"/>
    </row>
    <row r="675" spans="7:7" x14ac:dyDescent="0.35">
      <c r="G675" s="21"/>
    </row>
    <row r="676" spans="7:7" x14ac:dyDescent="0.35">
      <c r="G676" s="21"/>
    </row>
    <row r="677" spans="7:7" x14ac:dyDescent="0.35">
      <c r="G677" s="21"/>
    </row>
    <row r="678" spans="7:7" x14ac:dyDescent="0.35">
      <c r="G678" s="21"/>
    </row>
    <row r="679" spans="7:7" x14ac:dyDescent="0.35">
      <c r="G679" s="21"/>
    </row>
    <row r="680" spans="7:7" x14ac:dyDescent="0.35">
      <c r="G680" s="21"/>
    </row>
    <row r="681" spans="7:7" x14ac:dyDescent="0.35">
      <c r="G681" s="21"/>
    </row>
    <row r="682" spans="7:7" x14ac:dyDescent="0.35">
      <c r="G682" s="21"/>
    </row>
    <row r="683" spans="7:7" x14ac:dyDescent="0.35">
      <c r="G683" s="21"/>
    </row>
    <row r="684" spans="7:7" x14ac:dyDescent="0.35">
      <c r="G684" s="21"/>
    </row>
    <row r="685" spans="7:7" x14ac:dyDescent="0.35">
      <c r="G685" s="21"/>
    </row>
    <row r="686" spans="7:7" x14ac:dyDescent="0.35">
      <c r="G686" s="21"/>
    </row>
    <row r="687" spans="7:7" x14ac:dyDescent="0.35">
      <c r="G687" s="21"/>
    </row>
    <row r="688" spans="7:7" x14ac:dyDescent="0.35">
      <c r="G688" s="21"/>
    </row>
    <row r="689" spans="7:7" x14ac:dyDescent="0.35">
      <c r="G689" s="21"/>
    </row>
    <row r="690" spans="7:7" x14ac:dyDescent="0.35">
      <c r="G690" s="21"/>
    </row>
    <row r="691" spans="7:7" x14ac:dyDescent="0.35">
      <c r="G691" s="21"/>
    </row>
    <row r="692" spans="7:7" x14ac:dyDescent="0.35">
      <c r="G692" s="21"/>
    </row>
    <row r="693" spans="7:7" x14ac:dyDescent="0.35">
      <c r="G693" s="21"/>
    </row>
    <row r="694" spans="7:7" x14ac:dyDescent="0.35">
      <c r="G694" s="21"/>
    </row>
    <row r="695" spans="7:7" x14ac:dyDescent="0.35">
      <c r="G695" s="21"/>
    </row>
    <row r="696" spans="7:7" x14ac:dyDescent="0.35">
      <c r="G696" s="21"/>
    </row>
    <row r="697" spans="7:7" x14ac:dyDescent="0.35">
      <c r="G697" s="21"/>
    </row>
    <row r="698" spans="7:7" x14ac:dyDescent="0.35">
      <c r="G698" s="21"/>
    </row>
    <row r="699" spans="7:7" x14ac:dyDescent="0.35">
      <c r="G699" s="21"/>
    </row>
    <row r="700" spans="7:7" x14ac:dyDescent="0.35">
      <c r="G700" s="21"/>
    </row>
    <row r="701" spans="7:7" x14ac:dyDescent="0.35">
      <c r="G701" s="21"/>
    </row>
    <row r="702" spans="7:7" x14ac:dyDescent="0.35">
      <c r="G702" s="21"/>
    </row>
    <row r="703" spans="7:7" x14ac:dyDescent="0.35">
      <c r="G703" s="21"/>
    </row>
    <row r="704" spans="7:7" x14ac:dyDescent="0.35">
      <c r="G704" s="21"/>
    </row>
    <row r="705" spans="7:7" x14ac:dyDescent="0.35">
      <c r="G705" s="21"/>
    </row>
    <row r="706" spans="7:7" x14ac:dyDescent="0.35">
      <c r="G706" s="21"/>
    </row>
    <row r="707" spans="7:7" x14ac:dyDescent="0.35">
      <c r="G707" s="21"/>
    </row>
    <row r="708" spans="7:7" x14ac:dyDescent="0.35">
      <c r="G708" s="21"/>
    </row>
    <row r="709" spans="7:7" x14ac:dyDescent="0.35">
      <c r="G709" s="21"/>
    </row>
    <row r="710" spans="7:7" x14ac:dyDescent="0.35">
      <c r="G710" s="21"/>
    </row>
    <row r="711" spans="7:7" x14ac:dyDescent="0.35">
      <c r="G711" s="21"/>
    </row>
    <row r="712" spans="7:7" x14ac:dyDescent="0.35">
      <c r="G712" s="21"/>
    </row>
    <row r="713" spans="7:7" x14ac:dyDescent="0.35">
      <c r="G713" s="21"/>
    </row>
    <row r="714" spans="7:7" x14ac:dyDescent="0.35">
      <c r="G714" s="21"/>
    </row>
    <row r="715" spans="7:7" x14ac:dyDescent="0.35">
      <c r="G715" s="21"/>
    </row>
    <row r="716" spans="7:7" x14ac:dyDescent="0.35">
      <c r="G716" s="21"/>
    </row>
    <row r="717" spans="7:7" x14ac:dyDescent="0.35">
      <c r="G717" s="21"/>
    </row>
    <row r="718" spans="7:7" x14ac:dyDescent="0.35">
      <c r="G718" s="21"/>
    </row>
    <row r="719" spans="7:7" x14ac:dyDescent="0.35">
      <c r="G719" s="21"/>
    </row>
    <row r="720" spans="7:7" x14ac:dyDescent="0.35">
      <c r="G720" s="21"/>
    </row>
    <row r="721" spans="7:7" x14ac:dyDescent="0.35">
      <c r="G721" s="21"/>
    </row>
    <row r="722" spans="7:7" x14ac:dyDescent="0.35">
      <c r="G722" s="21"/>
    </row>
    <row r="723" spans="7:7" x14ac:dyDescent="0.35">
      <c r="G723" s="21"/>
    </row>
    <row r="724" spans="7:7" x14ac:dyDescent="0.35">
      <c r="G724" s="21"/>
    </row>
    <row r="725" spans="7:7" x14ac:dyDescent="0.35">
      <c r="G725" s="21"/>
    </row>
    <row r="726" spans="7:7" x14ac:dyDescent="0.35">
      <c r="G726" s="21"/>
    </row>
    <row r="727" spans="7:7" x14ac:dyDescent="0.35">
      <c r="G727" s="21"/>
    </row>
    <row r="728" spans="7:7" x14ac:dyDescent="0.35">
      <c r="G728" s="21"/>
    </row>
    <row r="729" spans="7:7" x14ac:dyDescent="0.35">
      <c r="G729" s="21"/>
    </row>
    <row r="730" spans="7:7" x14ac:dyDescent="0.35">
      <c r="G730" s="21"/>
    </row>
    <row r="731" spans="7:7" x14ac:dyDescent="0.35">
      <c r="G731" s="21"/>
    </row>
    <row r="732" spans="7:7" x14ac:dyDescent="0.35">
      <c r="G732" s="21"/>
    </row>
    <row r="733" spans="7:7" x14ac:dyDescent="0.35">
      <c r="G733" s="21"/>
    </row>
    <row r="734" spans="7:7" x14ac:dyDescent="0.35">
      <c r="G734" s="21"/>
    </row>
    <row r="735" spans="7:7" x14ac:dyDescent="0.35">
      <c r="G735" s="21"/>
    </row>
    <row r="736" spans="7:7" x14ac:dyDescent="0.35">
      <c r="G736" s="21"/>
    </row>
    <row r="737" spans="7:7" x14ac:dyDescent="0.35">
      <c r="G737" s="21"/>
    </row>
    <row r="738" spans="7:7" x14ac:dyDescent="0.35">
      <c r="G738" s="21"/>
    </row>
    <row r="739" spans="7:7" x14ac:dyDescent="0.35">
      <c r="G739" s="21"/>
    </row>
    <row r="740" spans="7:7" x14ac:dyDescent="0.35">
      <c r="G740" s="21"/>
    </row>
    <row r="741" spans="7:7" x14ac:dyDescent="0.35">
      <c r="G741" s="21"/>
    </row>
    <row r="742" spans="7:7" x14ac:dyDescent="0.35">
      <c r="G742" s="21"/>
    </row>
    <row r="743" spans="7:7" x14ac:dyDescent="0.35">
      <c r="G743" s="21"/>
    </row>
    <row r="744" spans="7:7" x14ac:dyDescent="0.35">
      <c r="G744" s="21"/>
    </row>
    <row r="745" spans="7:7" x14ac:dyDescent="0.35">
      <c r="G745" s="21"/>
    </row>
    <row r="746" spans="7:7" x14ac:dyDescent="0.35">
      <c r="G746" s="21"/>
    </row>
    <row r="747" spans="7:7" x14ac:dyDescent="0.35">
      <c r="G747" s="21"/>
    </row>
    <row r="748" spans="7:7" x14ac:dyDescent="0.35">
      <c r="G748" s="21"/>
    </row>
    <row r="749" spans="7:7" x14ac:dyDescent="0.35">
      <c r="G749" s="21"/>
    </row>
    <row r="750" spans="7:7" x14ac:dyDescent="0.35">
      <c r="G750" s="21"/>
    </row>
    <row r="751" spans="7:7" x14ac:dyDescent="0.35">
      <c r="G751" s="21"/>
    </row>
    <row r="752" spans="7:7" x14ac:dyDescent="0.35">
      <c r="G752" s="21"/>
    </row>
    <row r="753" spans="7:7" x14ac:dyDescent="0.35">
      <c r="G753" s="21"/>
    </row>
    <row r="754" spans="7:7" x14ac:dyDescent="0.35">
      <c r="G754" s="21"/>
    </row>
    <row r="755" spans="7:7" x14ac:dyDescent="0.35">
      <c r="G755" s="21"/>
    </row>
    <row r="756" spans="7:7" x14ac:dyDescent="0.35">
      <c r="G756" s="21"/>
    </row>
    <row r="757" spans="7:7" x14ac:dyDescent="0.35">
      <c r="G757" s="21"/>
    </row>
    <row r="758" spans="7:7" x14ac:dyDescent="0.35">
      <c r="G758" s="21"/>
    </row>
    <row r="759" spans="7:7" x14ac:dyDescent="0.35">
      <c r="G759" s="21"/>
    </row>
    <row r="760" spans="7:7" x14ac:dyDescent="0.35">
      <c r="G760" s="21"/>
    </row>
    <row r="761" spans="7:7" x14ac:dyDescent="0.35">
      <c r="G761" s="21"/>
    </row>
    <row r="762" spans="7:7" x14ac:dyDescent="0.35">
      <c r="G762" s="21"/>
    </row>
    <row r="763" spans="7:7" x14ac:dyDescent="0.35">
      <c r="G763" s="21"/>
    </row>
    <row r="764" spans="7:7" x14ac:dyDescent="0.35">
      <c r="G764" s="21"/>
    </row>
    <row r="765" spans="7:7" x14ac:dyDescent="0.35">
      <c r="G765" s="21"/>
    </row>
    <row r="766" spans="7:7" x14ac:dyDescent="0.35">
      <c r="G766" s="21"/>
    </row>
    <row r="767" spans="7:7" x14ac:dyDescent="0.35">
      <c r="G767" s="21"/>
    </row>
    <row r="768" spans="7:7" x14ac:dyDescent="0.35">
      <c r="G768" s="21"/>
    </row>
    <row r="769" spans="7:7" x14ac:dyDescent="0.35">
      <c r="G769" s="21"/>
    </row>
    <row r="770" spans="7:7" x14ac:dyDescent="0.35">
      <c r="G770" s="21"/>
    </row>
    <row r="771" spans="7:7" x14ac:dyDescent="0.35">
      <c r="G771" s="21"/>
    </row>
    <row r="772" spans="7:7" x14ac:dyDescent="0.35">
      <c r="G772" s="21"/>
    </row>
    <row r="773" spans="7:7" x14ac:dyDescent="0.35">
      <c r="G773" s="21"/>
    </row>
    <row r="774" spans="7:7" x14ac:dyDescent="0.35">
      <c r="G774" s="21"/>
    </row>
    <row r="775" spans="7:7" x14ac:dyDescent="0.35">
      <c r="G775" s="21"/>
    </row>
    <row r="776" spans="7:7" x14ac:dyDescent="0.35">
      <c r="G776" s="21"/>
    </row>
    <row r="777" spans="7:7" x14ac:dyDescent="0.35">
      <c r="G777" s="21"/>
    </row>
    <row r="778" spans="7:7" x14ac:dyDescent="0.35">
      <c r="G778" s="21"/>
    </row>
    <row r="779" spans="7:7" x14ac:dyDescent="0.35">
      <c r="G779" s="21"/>
    </row>
    <row r="780" spans="7:7" x14ac:dyDescent="0.35">
      <c r="G780" s="21"/>
    </row>
    <row r="781" spans="7:7" x14ac:dyDescent="0.35">
      <c r="G781" s="21"/>
    </row>
    <row r="782" spans="7:7" x14ac:dyDescent="0.35">
      <c r="G782" s="21"/>
    </row>
    <row r="783" spans="7:7" x14ac:dyDescent="0.35">
      <c r="G783" s="21"/>
    </row>
    <row r="784" spans="7:7" x14ac:dyDescent="0.35">
      <c r="G784" s="21"/>
    </row>
    <row r="785" spans="7:7" x14ac:dyDescent="0.35">
      <c r="G785" s="21"/>
    </row>
    <row r="786" spans="7:7" x14ac:dyDescent="0.35">
      <c r="G786" s="21"/>
    </row>
    <row r="787" spans="7:7" x14ac:dyDescent="0.35">
      <c r="G787" s="21"/>
    </row>
    <row r="788" spans="7:7" x14ac:dyDescent="0.35">
      <c r="G788" s="21"/>
    </row>
    <row r="789" spans="7:7" x14ac:dyDescent="0.35">
      <c r="G789" s="21"/>
    </row>
    <row r="790" spans="7:7" x14ac:dyDescent="0.35">
      <c r="G790" s="21"/>
    </row>
    <row r="791" spans="7:7" x14ac:dyDescent="0.35">
      <c r="G791" s="21"/>
    </row>
    <row r="792" spans="7:7" x14ac:dyDescent="0.35">
      <c r="G792" s="21"/>
    </row>
    <row r="793" spans="7:7" x14ac:dyDescent="0.35">
      <c r="G793" s="21"/>
    </row>
    <row r="794" spans="7:7" x14ac:dyDescent="0.35">
      <c r="G794" s="21"/>
    </row>
    <row r="795" spans="7:7" x14ac:dyDescent="0.35">
      <c r="G795" s="21"/>
    </row>
    <row r="796" spans="7:7" x14ac:dyDescent="0.35">
      <c r="G796" s="21"/>
    </row>
    <row r="797" spans="7:7" x14ac:dyDescent="0.35">
      <c r="G797" s="21"/>
    </row>
    <row r="798" spans="7:7" x14ac:dyDescent="0.35">
      <c r="G798" s="21"/>
    </row>
    <row r="799" spans="7:7" x14ac:dyDescent="0.35">
      <c r="G799" s="21"/>
    </row>
    <row r="800" spans="7:7" x14ac:dyDescent="0.35">
      <c r="G800" s="21"/>
    </row>
    <row r="801" spans="7:7" x14ac:dyDescent="0.35">
      <c r="G801" s="21"/>
    </row>
    <row r="802" spans="7:7" x14ac:dyDescent="0.35">
      <c r="G802" s="21"/>
    </row>
    <row r="803" spans="7:7" x14ac:dyDescent="0.35">
      <c r="G803" s="21"/>
    </row>
    <row r="804" spans="7:7" x14ac:dyDescent="0.35">
      <c r="G804" s="21"/>
    </row>
    <row r="805" spans="7:7" x14ac:dyDescent="0.35">
      <c r="G805" s="21"/>
    </row>
    <row r="806" spans="7:7" x14ac:dyDescent="0.35">
      <c r="G806" s="21"/>
    </row>
    <row r="807" spans="7:7" x14ac:dyDescent="0.35">
      <c r="G807" s="21"/>
    </row>
    <row r="808" spans="7:7" x14ac:dyDescent="0.35">
      <c r="G808" s="21"/>
    </row>
    <row r="809" spans="7:7" x14ac:dyDescent="0.35">
      <c r="G809" s="21"/>
    </row>
    <row r="810" spans="7:7" x14ac:dyDescent="0.35">
      <c r="G810" s="21"/>
    </row>
    <row r="811" spans="7:7" x14ac:dyDescent="0.35">
      <c r="G811" s="21"/>
    </row>
    <row r="812" spans="7:7" x14ac:dyDescent="0.35">
      <c r="G812" s="21"/>
    </row>
    <row r="813" spans="7:7" x14ac:dyDescent="0.35">
      <c r="G813" s="21"/>
    </row>
    <row r="814" spans="7:7" x14ac:dyDescent="0.35">
      <c r="G814" s="21"/>
    </row>
    <row r="815" spans="7:7" x14ac:dyDescent="0.35">
      <c r="G815" s="21"/>
    </row>
    <row r="816" spans="7:7" x14ac:dyDescent="0.35">
      <c r="G816" s="21"/>
    </row>
    <row r="817" spans="7:7" x14ac:dyDescent="0.35">
      <c r="G817" s="21"/>
    </row>
    <row r="818" spans="7:7" x14ac:dyDescent="0.35">
      <c r="G818" s="21"/>
    </row>
    <row r="819" spans="7:7" x14ac:dyDescent="0.35">
      <c r="G819" s="21"/>
    </row>
    <row r="820" spans="7:7" x14ac:dyDescent="0.35">
      <c r="G820" s="21"/>
    </row>
    <row r="821" spans="7:7" x14ac:dyDescent="0.35">
      <c r="G821" s="21"/>
    </row>
    <row r="822" spans="7:7" x14ac:dyDescent="0.35">
      <c r="G822" s="21"/>
    </row>
    <row r="823" spans="7:7" x14ac:dyDescent="0.35">
      <c r="G823" s="21"/>
    </row>
    <row r="824" spans="7:7" x14ac:dyDescent="0.35">
      <c r="G824" s="21"/>
    </row>
    <row r="825" spans="7:7" x14ac:dyDescent="0.35">
      <c r="G825" s="21"/>
    </row>
    <row r="826" spans="7:7" x14ac:dyDescent="0.35">
      <c r="G826" s="21"/>
    </row>
    <row r="827" spans="7:7" x14ac:dyDescent="0.35">
      <c r="G827" s="21"/>
    </row>
    <row r="828" spans="7:7" x14ac:dyDescent="0.35">
      <c r="G828" s="21"/>
    </row>
    <row r="829" spans="7:7" x14ac:dyDescent="0.35">
      <c r="G829" s="21"/>
    </row>
    <row r="830" spans="7:7" x14ac:dyDescent="0.35">
      <c r="G830" s="21"/>
    </row>
    <row r="831" spans="7:7" x14ac:dyDescent="0.35">
      <c r="G831" s="21"/>
    </row>
    <row r="832" spans="7:7" x14ac:dyDescent="0.35">
      <c r="G832" s="21"/>
    </row>
    <row r="833" spans="7:7" x14ac:dyDescent="0.35">
      <c r="G833" s="21"/>
    </row>
    <row r="834" spans="7:7" x14ac:dyDescent="0.35">
      <c r="G834" s="21"/>
    </row>
    <row r="835" spans="7:7" x14ac:dyDescent="0.35">
      <c r="G835" s="21"/>
    </row>
    <row r="836" spans="7:7" x14ac:dyDescent="0.35">
      <c r="G836" s="21"/>
    </row>
    <row r="837" spans="7:7" x14ac:dyDescent="0.35">
      <c r="G837" s="21"/>
    </row>
    <row r="838" spans="7:7" x14ac:dyDescent="0.35">
      <c r="G838" s="21"/>
    </row>
    <row r="839" spans="7:7" x14ac:dyDescent="0.35">
      <c r="G839" s="21"/>
    </row>
    <row r="840" spans="7:7" x14ac:dyDescent="0.35">
      <c r="G840" s="21"/>
    </row>
    <row r="841" spans="7:7" x14ac:dyDescent="0.35">
      <c r="G841" s="21"/>
    </row>
    <row r="842" spans="7:7" x14ac:dyDescent="0.35">
      <c r="G842" s="21"/>
    </row>
    <row r="843" spans="7:7" x14ac:dyDescent="0.35">
      <c r="G843" s="21"/>
    </row>
    <row r="844" spans="7:7" x14ac:dyDescent="0.35">
      <c r="G844" s="21"/>
    </row>
    <row r="845" spans="7:7" x14ac:dyDescent="0.35">
      <c r="G845" s="21"/>
    </row>
    <row r="846" spans="7:7" x14ac:dyDescent="0.35">
      <c r="G846" s="21"/>
    </row>
    <row r="847" spans="7:7" x14ac:dyDescent="0.35">
      <c r="G847" s="21"/>
    </row>
    <row r="848" spans="7:7" x14ac:dyDescent="0.35">
      <c r="G848" s="21"/>
    </row>
    <row r="849" spans="7:7" x14ac:dyDescent="0.35">
      <c r="G849" s="21"/>
    </row>
    <row r="850" spans="7:7" x14ac:dyDescent="0.35">
      <c r="G850" s="21"/>
    </row>
    <row r="851" spans="7:7" x14ac:dyDescent="0.35">
      <c r="G851" s="21"/>
    </row>
    <row r="852" spans="7:7" x14ac:dyDescent="0.35">
      <c r="G852" s="21"/>
    </row>
    <row r="853" spans="7:7" x14ac:dyDescent="0.35">
      <c r="G853" s="21"/>
    </row>
    <row r="854" spans="7:7" x14ac:dyDescent="0.35">
      <c r="G854" s="21"/>
    </row>
    <row r="855" spans="7:7" x14ac:dyDescent="0.35">
      <c r="G855" s="21"/>
    </row>
    <row r="856" spans="7:7" x14ac:dyDescent="0.35">
      <c r="G856" s="21"/>
    </row>
    <row r="857" spans="7:7" x14ac:dyDescent="0.35">
      <c r="G857" s="21"/>
    </row>
    <row r="858" spans="7:7" x14ac:dyDescent="0.35">
      <c r="G858" s="21"/>
    </row>
    <row r="859" spans="7:7" x14ac:dyDescent="0.35">
      <c r="G859" s="21"/>
    </row>
    <row r="860" spans="7:7" x14ac:dyDescent="0.35">
      <c r="G860" s="21"/>
    </row>
    <row r="861" spans="7:7" x14ac:dyDescent="0.35">
      <c r="G861" s="21"/>
    </row>
    <row r="862" spans="7:7" x14ac:dyDescent="0.35">
      <c r="G862" s="21"/>
    </row>
    <row r="863" spans="7:7" x14ac:dyDescent="0.35">
      <c r="G863" s="21"/>
    </row>
    <row r="864" spans="7:7" x14ac:dyDescent="0.35">
      <c r="G864" s="21"/>
    </row>
    <row r="865" spans="7:7" x14ac:dyDescent="0.35">
      <c r="G865" s="21"/>
    </row>
    <row r="866" spans="7:7" x14ac:dyDescent="0.35">
      <c r="G866" s="21"/>
    </row>
    <row r="867" spans="7:7" x14ac:dyDescent="0.35">
      <c r="G867" s="21"/>
    </row>
    <row r="868" spans="7:7" x14ac:dyDescent="0.35">
      <c r="G868" s="21"/>
    </row>
    <row r="869" spans="7:7" x14ac:dyDescent="0.35">
      <c r="G869" s="21"/>
    </row>
    <row r="870" spans="7:7" x14ac:dyDescent="0.35">
      <c r="G870" s="21"/>
    </row>
    <row r="871" spans="7:7" x14ac:dyDescent="0.35">
      <c r="G871" s="21"/>
    </row>
    <row r="872" spans="7:7" x14ac:dyDescent="0.35">
      <c r="G872" s="21"/>
    </row>
    <row r="873" spans="7:7" x14ac:dyDescent="0.35">
      <c r="G873" s="21"/>
    </row>
    <row r="874" spans="7:7" x14ac:dyDescent="0.35">
      <c r="G874" s="21"/>
    </row>
    <row r="875" spans="7:7" x14ac:dyDescent="0.35">
      <c r="G875" s="21"/>
    </row>
    <row r="876" spans="7:7" x14ac:dyDescent="0.35">
      <c r="G876" s="21"/>
    </row>
    <row r="877" spans="7:7" x14ac:dyDescent="0.35">
      <c r="G877" s="21"/>
    </row>
    <row r="878" spans="7:7" x14ac:dyDescent="0.35">
      <c r="G878" s="21"/>
    </row>
    <row r="879" spans="7:7" x14ac:dyDescent="0.35">
      <c r="G879" s="21"/>
    </row>
    <row r="880" spans="7:7" x14ac:dyDescent="0.35">
      <c r="G880" s="21"/>
    </row>
    <row r="881" spans="7:7" x14ac:dyDescent="0.35">
      <c r="G881" s="21"/>
    </row>
    <row r="882" spans="7:7" x14ac:dyDescent="0.35">
      <c r="G882" s="21"/>
    </row>
    <row r="883" spans="7:7" x14ac:dyDescent="0.35">
      <c r="G883" s="21"/>
    </row>
    <row r="884" spans="7:7" x14ac:dyDescent="0.35">
      <c r="G884" s="21"/>
    </row>
    <row r="885" spans="7:7" x14ac:dyDescent="0.35">
      <c r="G885" s="21"/>
    </row>
    <row r="886" spans="7:7" x14ac:dyDescent="0.35">
      <c r="G886" s="21"/>
    </row>
    <row r="887" spans="7:7" x14ac:dyDescent="0.35">
      <c r="G887" s="21"/>
    </row>
    <row r="888" spans="7:7" x14ac:dyDescent="0.35">
      <c r="G888" s="21"/>
    </row>
    <row r="889" spans="7:7" x14ac:dyDescent="0.35">
      <c r="G889" s="21"/>
    </row>
    <row r="890" spans="7:7" x14ac:dyDescent="0.35">
      <c r="G890" s="21"/>
    </row>
    <row r="891" spans="7:7" x14ac:dyDescent="0.35">
      <c r="G891" s="21"/>
    </row>
    <row r="892" spans="7:7" x14ac:dyDescent="0.35">
      <c r="G892" s="21"/>
    </row>
    <row r="893" spans="7:7" x14ac:dyDescent="0.35">
      <c r="G893" s="21"/>
    </row>
    <row r="894" spans="7:7" x14ac:dyDescent="0.35">
      <c r="G894" s="21"/>
    </row>
    <row r="895" spans="7:7" x14ac:dyDescent="0.35">
      <c r="G895" s="21"/>
    </row>
    <row r="896" spans="7:7" x14ac:dyDescent="0.35">
      <c r="G896" s="21"/>
    </row>
    <row r="897" spans="7:7" x14ac:dyDescent="0.35">
      <c r="G897" s="21"/>
    </row>
    <row r="898" spans="7:7" x14ac:dyDescent="0.35">
      <c r="G898" s="21"/>
    </row>
    <row r="899" spans="7:7" x14ac:dyDescent="0.35">
      <c r="G899" s="21"/>
    </row>
    <row r="900" spans="7:7" x14ac:dyDescent="0.35">
      <c r="G900" s="21"/>
    </row>
    <row r="901" spans="7:7" x14ac:dyDescent="0.35">
      <c r="G901" s="21"/>
    </row>
  </sheetData>
  <sheetProtection sheet="1" objects="1" scenarios="1" formatCells="0" formatRows="0" insertRows="0"/>
  <protectedRanges>
    <protectedRange sqref="C20:G30" name="Bereich8"/>
    <protectedRange sqref="C16:G16" name="Bereich7"/>
    <protectedRange sqref="C211 C213 K192:K194 K178:K184 K120:K158 K95:K114 K73:K92 K52:K70 K47 K35:K40 K15:K16 K6:K13 K20:K30" name="Range5"/>
    <protectedRange sqref="B120:B158" name="Bereich3_1"/>
    <protectedRange sqref="F15 C15:C16 C6:G13 C20:C30" name="Bereich1"/>
    <protectedRange sqref="C47:G47 B73:G92 F35:G40 B95:G114 B52:G70" name="Bereich2"/>
    <protectedRange sqref="B147:E158 G120:G158 C161:E165 C167:F170 F178:G184 F203:G206 C213 F211:G211 C120:E146 F192:G194 F208:G209" name="Bereich3"/>
    <protectedRange sqref="F15:G15" name="Bereich6"/>
  </protectedRanges>
  <mergeCells count="126">
    <mergeCell ref="I203:J203"/>
    <mergeCell ref="I204:J204"/>
    <mergeCell ref="I205:J205"/>
    <mergeCell ref="I206:J206"/>
    <mergeCell ref="I208:J208"/>
    <mergeCell ref="F196:G196"/>
    <mergeCell ref="B215:G215"/>
    <mergeCell ref="A1:D1"/>
    <mergeCell ref="A15:B15"/>
    <mergeCell ref="A16:B16"/>
    <mergeCell ref="F15:G15"/>
    <mergeCell ref="D47:F47"/>
    <mergeCell ref="B41:E41"/>
    <mergeCell ref="B39:D39"/>
    <mergeCell ref="B40:D40"/>
    <mergeCell ref="B38:D38"/>
    <mergeCell ref="A6:B6"/>
    <mergeCell ref="A7:B7"/>
    <mergeCell ref="A8:B8"/>
    <mergeCell ref="A9:B9"/>
    <mergeCell ref="A12:B12"/>
    <mergeCell ref="A11:B11"/>
    <mergeCell ref="C11:G11"/>
    <mergeCell ref="C10:G10"/>
    <mergeCell ref="A10:B10"/>
    <mergeCell ref="A2:D2"/>
    <mergeCell ref="A4:G4"/>
    <mergeCell ref="C8:G8"/>
    <mergeCell ref="C9:G9"/>
    <mergeCell ref="C12:G12"/>
    <mergeCell ref="C16:G16"/>
    <mergeCell ref="C15:D15"/>
    <mergeCell ref="B37:D37"/>
    <mergeCell ref="B36:D36"/>
    <mergeCell ref="B35:D35"/>
    <mergeCell ref="A13:B13"/>
    <mergeCell ref="C13:G13"/>
    <mergeCell ref="C28:G28"/>
    <mergeCell ref="C29:G29"/>
    <mergeCell ref="C30:G30"/>
    <mergeCell ref="C26:G26"/>
    <mergeCell ref="C27:G27"/>
    <mergeCell ref="C23:G23"/>
    <mergeCell ref="E86:G86"/>
    <mergeCell ref="C213:G213"/>
    <mergeCell ref="E96:G96"/>
    <mergeCell ref="E97:G97"/>
    <mergeCell ref="E98:G98"/>
    <mergeCell ref="E99:G99"/>
    <mergeCell ref="E100:G100"/>
    <mergeCell ref="E104:G104"/>
    <mergeCell ref="E101:G101"/>
    <mergeCell ref="E102:G102"/>
    <mergeCell ref="E103:G103"/>
    <mergeCell ref="E113:G113"/>
    <mergeCell ref="E116:G116"/>
    <mergeCell ref="B184:D184"/>
    <mergeCell ref="B182:D182"/>
    <mergeCell ref="F186:G186"/>
    <mergeCell ref="B180:D180"/>
    <mergeCell ref="B181:D181"/>
    <mergeCell ref="B183:D183"/>
    <mergeCell ref="B192:D192"/>
    <mergeCell ref="B193:D193"/>
    <mergeCell ref="B194:D194"/>
    <mergeCell ref="B176:D176"/>
    <mergeCell ref="B190:D190"/>
    <mergeCell ref="E69:G69"/>
    <mergeCell ref="E74:G74"/>
    <mergeCell ref="E75:G75"/>
    <mergeCell ref="E76:G76"/>
    <mergeCell ref="E73:G73"/>
    <mergeCell ref="E92:G92"/>
    <mergeCell ref="E95:G95"/>
    <mergeCell ref="E114:G114"/>
    <mergeCell ref="E77:G77"/>
    <mergeCell ref="E78:G78"/>
    <mergeCell ref="E79:G79"/>
    <mergeCell ref="E82:G82"/>
    <mergeCell ref="E80:G80"/>
    <mergeCell ref="E105:G105"/>
    <mergeCell ref="E106:G106"/>
    <mergeCell ref="E107:G107"/>
    <mergeCell ref="E108:G108"/>
    <mergeCell ref="E109:G109"/>
    <mergeCell ref="E110:G110"/>
    <mergeCell ref="E111:G111"/>
    <mergeCell ref="E112:G112"/>
    <mergeCell ref="E83:G83"/>
    <mergeCell ref="E84:G84"/>
    <mergeCell ref="E85:G85"/>
    <mergeCell ref="E53:G53"/>
    <mergeCell ref="E54:G54"/>
    <mergeCell ref="E56:G56"/>
    <mergeCell ref="E66:G66"/>
    <mergeCell ref="E67:G67"/>
    <mergeCell ref="E68:G68"/>
    <mergeCell ref="E59:G59"/>
    <mergeCell ref="E60:G60"/>
    <mergeCell ref="E61:G61"/>
    <mergeCell ref="E62:G62"/>
    <mergeCell ref="E63:G63"/>
    <mergeCell ref="B49:C49"/>
    <mergeCell ref="E52:G52"/>
    <mergeCell ref="E89:G89"/>
    <mergeCell ref="E90:G90"/>
    <mergeCell ref="E91:G91"/>
    <mergeCell ref="B178:D178"/>
    <mergeCell ref="B179:D179"/>
    <mergeCell ref="C6:G6"/>
    <mergeCell ref="C7:G7"/>
    <mergeCell ref="E87:G87"/>
    <mergeCell ref="E88:G88"/>
    <mergeCell ref="E55:G55"/>
    <mergeCell ref="E81:G81"/>
    <mergeCell ref="E57:G57"/>
    <mergeCell ref="E58:G58"/>
    <mergeCell ref="E64:G64"/>
    <mergeCell ref="E65:G65"/>
    <mergeCell ref="F42:G42"/>
    <mergeCell ref="E70:G70"/>
    <mergeCell ref="C20:G20"/>
    <mergeCell ref="C21:G21"/>
    <mergeCell ref="C22:G22"/>
    <mergeCell ref="C24:G24"/>
    <mergeCell ref="C25:G25"/>
  </mergeCells>
  <phoneticPr fontId="14" type="noConversion"/>
  <conditionalFormatting sqref="A46:G115 A116:E116 A117:G173 A176:B176 E176:G176 A177:G186 A190:B190 E190:G190 A191:G196">
    <cfRule type="expression" dxfId="121" priority="2">
      <formula>$I46</formula>
    </cfRule>
  </conditionalFormatting>
  <conditionalFormatting sqref="B176">
    <cfRule type="expression" dxfId="120" priority="41">
      <formula>LEFT($B176,5)&lt;&gt;"Keine"</formula>
    </cfRule>
    <cfRule type="expression" dxfId="119" priority="40">
      <formula>LEFT($B176,5)="Keine"</formula>
    </cfRule>
  </conditionalFormatting>
  <conditionalFormatting sqref="B190">
    <cfRule type="expression" dxfId="118" priority="6">
      <formula>LEFT($B190,5)="Keine"</formula>
    </cfRule>
    <cfRule type="expression" dxfId="117" priority="14">
      <formula>LEFT($B190,5)&lt;&gt;"Keine"</formula>
    </cfRule>
  </conditionalFormatting>
  <conditionalFormatting sqref="C47">
    <cfRule type="cellIs" dxfId="116" priority="15" operator="equal">
      <formula>"Weiss nicht"</formula>
    </cfRule>
    <cfRule type="expression" dxfId="115" priority="16">
      <formula>LEFT(C47,4)="Nein"</formula>
    </cfRule>
    <cfRule type="cellIs" dxfId="114" priority="17" operator="equal">
      <formula>"Ja"</formula>
    </cfRule>
    <cfRule type="cellIs" dxfId="113" priority="18" operator="equal">
      <formula>"(wählen)"</formula>
    </cfRule>
    <cfRule type="cellIs" dxfId="112" priority="19" operator="equal">
      <formula>"N/A"</formula>
    </cfRule>
  </conditionalFormatting>
  <conditionalFormatting sqref="C200:C206 C208:C209">
    <cfRule type="expression" dxfId="111" priority="52">
      <formula>C200="Ja"</formula>
    </cfRule>
    <cfRule type="expression" dxfId="110" priority="51">
      <formula>C200="Nein"</formula>
    </cfRule>
    <cfRule type="expression" dxfId="109" priority="39">
      <formula>C200="Womöglich"</formula>
    </cfRule>
  </conditionalFormatting>
  <conditionalFormatting sqref="C52:D70 C73:D92 F203:F206 F208:F209 C95:D114 C120:E158 F178:F184 F192:F194 F35:F40">
    <cfRule type="cellIs" dxfId="108" priority="93" operator="equal">
      <formula>"(wählen)"</formula>
    </cfRule>
    <cfRule type="cellIs" dxfId="107" priority="94" operator="equal">
      <formula>"N/A"</formula>
    </cfRule>
  </conditionalFormatting>
  <conditionalFormatting sqref="C167:F170">
    <cfRule type="expression" dxfId="106" priority="126">
      <formula>COUNTIF(C167, "*Mittel*")&gt;0</formula>
    </cfRule>
    <cfRule type="expression" dxfId="105" priority="127">
      <formula>COUNTIF(C167, "*Hoch*")&gt;0</formula>
    </cfRule>
    <cfRule type="expression" dxfId="104" priority="128">
      <formula>COUNTIF(C167, "*Tief*")&gt;0</formula>
    </cfRule>
  </conditionalFormatting>
  <conditionalFormatting sqref="D52:D70 D73:D92">
    <cfRule type="expression" dxfId="103" priority="33">
      <formula>AND($C52=$G$71,$D52=$F$50)</formula>
    </cfRule>
    <cfRule type="expression" dxfId="102" priority="82">
      <formula>AND(OR($C52=$E$71,$C52=$F$71),$D52=$D$50)</formula>
    </cfRule>
    <cfRule type="expression" dxfId="101" priority="81">
      <formula>AND(OR($C52=$E$71,$C52=$F$71),$D52=$E$50)</formula>
    </cfRule>
    <cfRule type="expression" dxfId="100" priority="80">
      <formula>AND($C52=$G$71,$D52=$E$50)</formula>
    </cfRule>
    <cfRule type="expression" dxfId="99" priority="34">
      <formula>AND($C52=$G$71,$D52=$D$50)</formula>
    </cfRule>
    <cfRule type="expression" dxfId="98" priority="92">
      <formula>AND(OR($C52=$E$71,$C52=$F$71),$D52=$F$50)</formula>
    </cfRule>
  </conditionalFormatting>
  <conditionalFormatting sqref="D95:D114">
    <cfRule type="expression" dxfId="97" priority="31">
      <formula>AND($C95=$D$93,$D95=$F$50)</formula>
    </cfRule>
    <cfRule type="expression" dxfId="96" priority="32">
      <formula>AND($C95=$D$93,$D95=$D$50)</formula>
    </cfRule>
    <cfRule type="expression" dxfId="95" priority="30">
      <formula>AND($C95=$D$93,$D95=$E$50)</formula>
    </cfRule>
    <cfRule type="expression" dxfId="94" priority="29">
      <formula>AND($C95=$G$93,$D95=$E$50)</formula>
    </cfRule>
    <cfRule type="expression" dxfId="93" priority="26">
      <formula>AND($C95=$G$93,$D95=$F$50)</formula>
    </cfRule>
    <cfRule type="expression" dxfId="92" priority="27">
      <formula>AND($C95=$G$93,$D95=$D$50)</formula>
    </cfRule>
  </conditionalFormatting>
  <conditionalFormatting sqref="F120:F158">
    <cfRule type="expression" dxfId="91" priority="53">
      <formula>COUNTIF(F120, "*Mittel*")&gt;0</formula>
    </cfRule>
    <cfRule type="expression" dxfId="90" priority="54">
      <formula>COUNTIF(F120, "*Hoch*")&gt;0</formula>
    </cfRule>
    <cfRule type="expression" dxfId="89" priority="55">
      <formula>COUNTIF(F120, "*Tief*")&gt;0</formula>
    </cfRule>
  </conditionalFormatting>
  <conditionalFormatting sqref="F203:F206 F208:F209">
    <cfRule type="expression" dxfId="88" priority="48">
      <formula>F203="Ja"</formula>
    </cfRule>
    <cfRule type="expression" dxfId="87" priority="47">
      <formula>F203="Nein"</formula>
    </cfRule>
    <cfRule type="expression" dxfId="86" priority="46">
      <formula>F203="Erfolgt"</formula>
    </cfRule>
    <cfRule type="expression" dxfId="85" priority="45">
      <formula>F203="Unklar"</formula>
    </cfRule>
  </conditionalFormatting>
  <conditionalFormatting sqref="F211">
    <cfRule type="expression" dxfId="84" priority="20">
      <formula>F211="Unklar"</formula>
    </cfRule>
    <cfRule type="expression" dxfId="83" priority="21">
      <formula>F211="Erfolgt"</formula>
    </cfRule>
    <cfRule type="expression" dxfId="82" priority="22">
      <formula>F211="Nein"</formula>
    </cfRule>
    <cfRule type="cellIs" dxfId="81" priority="25" operator="equal">
      <formula>"N/A"</formula>
    </cfRule>
    <cfRule type="cellIs" dxfId="80" priority="24" operator="equal">
      <formula>"(wählen)"</formula>
    </cfRule>
    <cfRule type="expression" dxfId="79" priority="23">
      <formula>F211="Ja"</formula>
    </cfRule>
  </conditionalFormatting>
  <conditionalFormatting sqref="F42:G42">
    <cfRule type="cellIs" dxfId="78" priority="111" operator="equal">
      <formula>"Keine Verletzung"</formula>
    </cfRule>
    <cfRule type="cellIs" dxfId="77" priority="112" operator="equal">
      <formula>"Mit einer Verletzung ist zu rechnen"</formula>
    </cfRule>
    <cfRule type="cellIs" dxfId="76" priority="113" operator="equal">
      <formula>"Verletzung liegt vor"</formula>
    </cfRule>
  </conditionalFormatting>
  <conditionalFormatting sqref="F186:G186">
    <cfRule type="cellIs" dxfId="75" priority="44" operator="equal">
      <formula>"Meldepflicht besteht"</formula>
    </cfRule>
    <cfRule type="cellIs" dxfId="74" priority="43" operator="equal">
      <formula>"Mit einer Meldepflicht ist zu rechnen"</formula>
    </cfRule>
    <cfRule type="expression" dxfId="73" priority="42">
      <formula>LEFT($F186,5)="Keine"</formula>
    </cfRule>
  </conditionalFormatting>
  <conditionalFormatting sqref="F196:G196">
    <cfRule type="cellIs" dxfId="72" priority="4" operator="equal">
      <formula>"Mit einer Meldepflicht ist zu rechnen"</formula>
    </cfRule>
    <cfRule type="cellIs" dxfId="71" priority="5" operator="equal">
      <formula>"Meldepflicht besteht"</formula>
    </cfRule>
    <cfRule type="expression" dxfId="70" priority="3">
      <formula>LEFT($F196,5)="Keine"</formula>
    </cfRule>
  </conditionalFormatting>
  <dataValidations count="14">
    <dataValidation type="list" allowBlank="1" showInputMessage="1" showErrorMessage="1" sqref="C120:C158" xr:uid="{4BE98DD0-A489-4048-860A-7A69C8FA9D3E}">
      <formula1>$C$161:$C$165</formula1>
    </dataValidation>
    <dataValidation type="list" allowBlank="1" showInputMessage="1" showErrorMessage="1" sqref="D120:D158" xr:uid="{3372FD06-4A2A-4A27-804F-4F735764F569}">
      <formula1>$D$161:$D$165</formula1>
    </dataValidation>
    <dataValidation type="list" allowBlank="1" showInputMessage="1" showErrorMessage="1" sqref="E120:E158" xr:uid="{ADEB9731-9436-4F70-BF14-52F13A9B4B89}">
      <formula1>$E$161:$E$165</formula1>
    </dataValidation>
    <dataValidation type="list" allowBlank="1" showInputMessage="1" showErrorMessage="1" sqref="F192:F194 F35:F40 F178:F184" xr:uid="{C768D579-3A5B-4158-B4B2-B57113D1695E}">
      <formula1>"(wählen),Ja,Nein,Noch unklar"</formula1>
    </dataValidation>
    <dataValidation type="list" allowBlank="1" showInputMessage="1" showErrorMessage="1" sqref="C73:C92" xr:uid="{90B84F1E-B1EA-4136-B512-E4F60E0DCD26}">
      <formula1>$C$71:$G$71</formula1>
    </dataValidation>
    <dataValidation type="list" allowBlank="1" showInputMessage="1" showErrorMessage="1" sqref="C15:D15" xr:uid="{EFFBD356-2463-47B0-A4AD-C672A4D09829}">
      <formula1>$C$17:$G$17</formula1>
    </dataValidation>
    <dataValidation type="list" allowBlank="1" showInputMessage="1" showErrorMessage="1" sqref="F203:F206 F211 F208:F209" xr:uid="{6F18D8C7-2184-42AB-B575-865DEB1BBA70}">
      <formula1>"(wählen),Ja,Nein,Unklar,Erfolgt,N/A"</formula1>
    </dataValidation>
    <dataValidation type="list" allowBlank="1" showInputMessage="1" showErrorMessage="1" sqref="D73:D92 D52:D70 D95:D114" xr:uid="{586909D6-1FAC-45E4-B6D0-BDCA1E467363}">
      <formula1>$C$50:$H$50</formula1>
    </dataValidation>
    <dataValidation type="list" allowBlank="1" showInputMessage="1" showErrorMessage="1" sqref="C12" xr:uid="{DAB43EC9-8B0F-49D8-B468-9268FF9455B0}">
      <formula1>$B$217:$B$247</formula1>
    </dataValidation>
    <dataValidation type="list" allowBlank="1" showInputMessage="1" showErrorMessage="1" sqref="C47" xr:uid="{3EA0D40A-A48A-487F-87E9-F86E93121074}">
      <mc:AlternateContent xmlns:x12ac="http://schemas.microsoft.com/office/spreadsheetml/2011/1/ac" xmlns:mc="http://schemas.openxmlformats.org/markup-compatibility/2006">
        <mc:Choice Requires="x12ac">
          <x12ac:list>(wählen),Ja,"Nein, keine Bagatelle",Weiss nicht</x12ac:list>
        </mc:Choice>
        <mc:Fallback>
          <formula1>"(wählen),Ja,Nein, keine Bagatelle,Weiss nicht"</formula1>
        </mc:Fallback>
      </mc:AlternateContent>
    </dataValidation>
    <dataValidation type="list" allowBlank="1" showInputMessage="1" showErrorMessage="1" sqref="C52:C70" xr:uid="{B25921B4-D0B4-4F50-BE92-F70112EDEE9F}">
      <formula1>$C$71:$F$71</formula1>
    </dataValidation>
    <dataValidation type="list" allowBlank="1" showInputMessage="1" showErrorMessage="1" sqref="C95:C114" xr:uid="{D929646F-BE5C-420D-ABF2-2B16F38CB11D}">
      <formula1>$C$93:$G$93</formula1>
    </dataValidation>
    <dataValidation type="list" allowBlank="1" showInputMessage="1" showErrorMessage="1" sqref="D47:F47" xr:uid="{CB7EB22B-E814-4BD8-9854-ED095C4BD36E}">
      <formula1>$M$6:$M$17</formula1>
    </dataValidation>
    <dataValidation type="list" allowBlank="1" showInputMessage="1" showErrorMessage="1" sqref="C13:G13" xr:uid="{6D0DC259-D2C0-4395-98C7-2F1279826B90}">
      <formula1>$G$217:$G$249</formula1>
    </dataValidation>
  </dataValidations>
  <hyperlinks>
    <hyperlink ref="I203" r:id="rId1" xr:uid="{3D1936D8-FB35-4C1A-9B8B-56CF67E13A63}"/>
    <hyperlink ref="I208" r:id="rId2" xr:uid="{5841B0AA-6231-4751-9999-E8A173CAF062}"/>
    <hyperlink ref="I206" r:id="rId3" xr:uid="{4B41CF3E-F690-4D88-92EF-0FC28DA2A9D2}"/>
    <hyperlink ref="I204" r:id="rId4" xr:uid="{67D6815C-5FD1-4294-B548-AD70668ACBA5}"/>
    <hyperlink ref="I205" r:id="rId5" location="art_15" xr:uid="{61574479-6A6B-42E4-9E9D-22C86423B6C2}"/>
    <hyperlink ref="K205" r:id="rId6" location="art_24" xr:uid="{E347DBD9-7F89-4A10-BABB-B9071B7AB46E}"/>
    <hyperlink ref="K206" r:id="rId7" xr:uid="{BA21C430-5D48-49E2-A857-0DFA68216047}"/>
    <hyperlink ref="K204" r:id="rId8" xr:uid="{0FF5C143-F22F-401A-B8BA-243E7296A751}"/>
    <hyperlink ref="K208" r:id="rId9" xr:uid="{BB1E405C-5066-4728-8F00-1197416548E6}"/>
    <hyperlink ref="I209" r:id="rId10" xr:uid="{166CD3A5-ECE6-45C1-8720-49B55CBDCDB0}"/>
  </hyperlinks>
  <pageMargins left="0.7" right="0.7" top="0.78740157499999996" bottom="0.78740157499999996" header="0.3" footer="0.3"/>
  <pageSetup paperSize="8" scale="75" fitToHeight="0" orientation="portrait" r:id="rId11"/>
  <drawing r:id="rId12"/>
  <legacy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ED72E-7DEF-431B-9811-83B420837556}">
  <sheetPr>
    <tabColor rgb="FFF8CBAD"/>
    <pageSetUpPr fitToPage="1"/>
  </sheetPr>
  <dimension ref="A1:P901"/>
  <sheetViews>
    <sheetView showGridLines="0" zoomScale="70" zoomScaleNormal="70" workbookViewId="0">
      <selection activeCell="C6" sqref="C6:G6"/>
    </sheetView>
  </sheetViews>
  <sheetFormatPr baseColWidth="10" defaultColWidth="11.54296875" defaultRowHeight="14.5" x14ac:dyDescent="0.35"/>
  <cols>
    <col min="1" max="1" width="7.6328125" style="2" customWidth="1"/>
    <col min="2" max="2" width="55.6328125" style="2" customWidth="1"/>
    <col min="3" max="3" width="19.36328125" style="2" customWidth="1"/>
    <col min="4" max="4" width="20.36328125" style="2" customWidth="1"/>
    <col min="5" max="5" width="18.6328125" style="2" customWidth="1"/>
    <col min="6" max="6" width="13.90625" style="2" customWidth="1"/>
    <col min="7" max="7" width="41.54296875" style="2" customWidth="1"/>
    <col min="8" max="8" width="7.08984375" style="2" customWidth="1"/>
    <col min="9" max="9" width="7.36328125" style="2" customWidth="1"/>
    <col min="10" max="10" width="11.08984375" style="2" customWidth="1"/>
    <col min="11" max="11" width="47.08984375" style="2" customWidth="1"/>
    <col min="12" max="12" width="11.54296875" style="2"/>
    <col min="13" max="13" width="92.08984375" style="2" customWidth="1"/>
    <col min="14" max="16384" width="11.54296875" style="2"/>
  </cols>
  <sheetData>
    <row r="1" spans="1:13" ht="21" x14ac:dyDescent="0.35">
      <c r="A1" s="112" t="s">
        <v>299</v>
      </c>
      <c r="B1" s="112"/>
      <c r="C1" s="112"/>
      <c r="D1" s="112"/>
      <c r="E1" s="9"/>
      <c r="F1" s="9"/>
      <c r="G1" s="9"/>
      <c r="H1" s="9"/>
    </row>
    <row r="2" spans="1:13" x14ac:dyDescent="0.35">
      <c r="A2" s="105" t="s">
        <v>687</v>
      </c>
      <c r="B2" s="105"/>
      <c r="C2" s="105"/>
      <c r="D2" s="105"/>
      <c r="E2" s="9"/>
      <c r="H2" s="9"/>
    </row>
    <row r="3" spans="1:13" x14ac:dyDescent="0.35">
      <c r="D3" s="9"/>
      <c r="E3" s="9"/>
      <c r="H3" s="9"/>
    </row>
    <row r="4" spans="1:13" ht="53" customHeight="1" x14ac:dyDescent="0.35">
      <c r="A4" s="108" t="s">
        <v>511</v>
      </c>
      <c r="B4" s="108"/>
      <c r="C4" s="108"/>
      <c r="D4" s="108"/>
      <c r="E4" s="108"/>
      <c r="F4" s="108"/>
      <c r="G4" s="108"/>
      <c r="H4" s="9"/>
      <c r="K4" s="74" t="s">
        <v>648</v>
      </c>
      <c r="M4" s="74" t="s">
        <v>639</v>
      </c>
    </row>
    <row r="5" spans="1:13" x14ac:dyDescent="0.35">
      <c r="D5" s="9"/>
    </row>
    <row r="6" spans="1:13" x14ac:dyDescent="0.35">
      <c r="A6" s="106" t="s">
        <v>300</v>
      </c>
      <c r="B6" s="107"/>
      <c r="C6" s="99"/>
      <c r="D6" s="100"/>
      <c r="E6" s="100"/>
      <c r="F6" s="100"/>
      <c r="G6" s="100"/>
      <c r="K6" s="53"/>
      <c r="M6" s="58" t="s">
        <v>365</v>
      </c>
    </row>
    <row r="7" spans="1:13" ht="14.4" customHeight="1" x14ac:dyDescent="0.35">
      <c r="A7" s="106" t="s">
        <v>512</v>
      </c>
      <c r="B7" s="107"/>
      <c r="C7" s="99"/>
      <c r="D7" s="100"/>
      <c r="E7" s="100"/>
      <c r="F7" s="100"/>
      <c r="G7" s="100"/>
      <c r="K7" s="53"/>
      <c r="M7" s="58" t="s">
        <v>35</v>
      </c>
    </row>
    <row r="8" spans="1:13" x14ac:dyDescent="0.35">
      <c r="A8" s="106" t="s">
        <v>513</v>
      </c>
      <c r="B8" s="107"/>
      <c r="C8" s="99"/>
      <c r="D8" s="100"/>
      <c r="E8" s="100"/>
      <c r="F8" s="100"/>
      <c r="G8" s="100"/>
      <c r="K8" s="53"/>
      <c r="M8" s="58" t="s">
        <v>301</v>
      </c>
    </row>
    <row r="9" spans="1:13" x14ac:dyDescent="0.35">
      <c r="A9" s="106" t="s">
        <v>514</v>
      </c>
      <c r="B9" s="107"/>
      <c r="C9" s="99"/>
      <c r="D9" s="100"/>
      <c r="E9" s="100"/>
      <c r="F9" s="100"/>
      <c r="G9" s="100"/>
      <c r="K9" s="53"/>
      <c r="M9" s="58" t="s">
        <v>642</v>
      </c>
    </row>
    <row r="10" spans="1:13" x14ac:dyDescent="0.35">
      <c r="A10" s="106" t="s">
        <v>302</v>
      </c>
      <c r="B10" s="107"/>
      <c r="C10" s="99"/>
      <c r="D10" s="100"/>
      <c r="E10" s="100"/>
      <c r="F10" s="100"/>
      <c r="G10" s="100"/>
      <c r="K10" s="53"/>
      <c r="M10" s="58" t="s">
        <v>303</v>
      </c>
    </row>
    <row r="11" spans="1:13" x14ac:dyDescent="0.35">
      <c r="A11" s="106" t="s">
        <v>304</v>
      </c>
      <c r="B11" s="107"/>
      <c r="C11" s="99"/>
      <c r="D11" s="100"/>
      <c r="E11" s="100"/>
      <c r="F11" s="100"/>
      <c r="G11" s="100"/>
      <c r="K11" s="53"/>
      <c r="M11" s="75" t="s">
        <v>641</v>
      </c>
    </row>
    <row r="12" spans="1:13" ht="41" customHeight="1" x14ac:dyDescent="0.35">
      <c r="A12" s="106" t="s">
        <v>677</v>
      </c>
      <c r="B12" s="106"/>
      <c r="C12" s="109" t="s">
        <v>365</v>
      </c>
      <c r="D12" s="109"/>
      <c r="E12" s="109"/>
      <c r="F12" s="109"/>
      <c r="G12" s="109"/>
      <c r="K12" s="53"/>
      <c r="M12" s="58" t="s">
        <v>640</v>
      </c>
    </row>
    <row r="13" spans="1:13" ht="40.25" customHeight="1" x14ac:dyDescent="0.35">
      <c r="A13" s="106" t="s">
        <v>305</v>
      </c>
      <c r="B13" s="106"/>
      <c r="C13" s="109" t="s">
        <v>365</v>
      </c>
      <c r="D13" s="109"/>
      <c r="E13" s="109"/>
      <c r="F13" s="109"/>
      <c r="G13" s="109"/>
      <c r="K13" s="63"/>
      <c r="M13" s="58" t="s">
        <v>643</v>
      </c>
    </row>
    <row r="14" spans="1:13" x14ac:dyDescent="0.35">
      <c r="A14" s="3"/>
      <c r="B14" s="3"/>
      <c r="C14" s="3"/>
      <c r="D14" s="3"/>
      <c r="E14" s="3"/>
      <c r="F14" s="3"/>
      <c r="G14" s="3"/>
      <c r="H14" s="3"/>
      <c r="M14" s="58" t="s">
        <v>306</v>
      </c>
    </row>
    <row r="15" spans="1:13" x14ac:dyDescent="0.35">
      <c r="A15" s="106" t="s">
        <v>307</v>
      </c>
      <c r="B15" s="107"/>
      <c r="C15" s="99" t="s">
        <v>365</v>
      </c>
      <c r="D15" s="100"/>
      <c r="E15" s="41" t="s">
        <v>308</v>
      </c>
      <c r="F15" s="100"/>
      <c r="G15" s="100"/>
      <c r="K15" s="53"/>
      <c r="M15" s="58" t="s">
        <v>646</v>
      </c>
    </row>
    <row r="16" spans="1:13" x14ac:dyDescent="0.35">
      <c r="A16" s="106" t="s">
        <v>309</v>
      </c>
      <c r="B16" s="107"/>
      <c r="C16" s="99"/>
      <c r="D16" s="100"/>
      <c r="E16" s="100"/>
      <c r="F16" s="100"/>
      <c r="G16" s="100"/>
      <c r="K16" s="53"/>
      <c r="M16" s="75" t="s">
        <v>450</v>
      </c>
    </row>
    <row r="17" spans="1:13" x14ac:dyDescent="0.35">
      <c r="C17" s="21" t="s">
        <v>365</v>
      </c>
      <c r="D17" s="21" t="s">
        <v>310</v>
      </c>
      <c r="E17" s="21" t="s">
        <v>649</v>
      </c>
      <c r="F17" s="21" t="s">
        <v>650</v>
      </c>
      <c r="G17" s="21" t="s">
        <v>594</v>
      </c>
      <c r="M17" s="58"/>
    </row>
    <row r="18" spans="1:13" ht="15.5" x14ac:dyDescent="0.35">
      <c r="A18" s="7" t="s">
        <v>281</v>
      </c>
      <c r="B18" s="8" t="s">
        <v>311</v>
      </c>
      <c r="F18" s="11"/>
    </row>
    <row r="19" spans="1:13" x14ac:dyDescent="0.35">
      <c r="A19" s="1"/>
    </row>
    <row r="20" spans="1:13" ht="41.4" customHeight="1" x14ac:dyDescent="0.35">
      <c r="A20" s="1" t="s">
        <v>312</v>
      </c>
      <c r="B20" s="4" t="s">
        <v>313</v>
      </c>
      <c r="C20" s="99"/>
      <c r="D20" s="100"/>
      <c r="E20" s="100"/>
      <c r="F20" s="100"/>
      <c r="G20" s="100"/>
      <c r="K20" s="53"/>
    </row>
    <row r="21" spans="1:13" ht="14.4" customHeight="1" x14ac:dyDescent="0.35">
      <c r="A21" s="1" t="s">
        <v>314</v>
      </c>
      <c r="B21" s="4" t="s">
        <v>515</v>
      </c>
      <c r="C21" s="99"/>
      <c r="D21" s="100"/>
      <c r="E21" s="100"/>
      <c r="F21" s="100"/>
      <c r="G21" s="100"/>
      <c r="K21" s="53"/>
    </row>
    <row r="22" spans="1:13" ht="14.4" customHeight="1" x14ac:dyDescent="0.35">
      <c r="A22" s="1" t="s">
        <v>315</v>
      </c>
      <c r="B22" s="4" t="s">
        <v>516</v>
      </c>
      <c r="C22" s="99"/>
      <c r="D22" s="100"/>
      <c r="E22" s="100"/>
      <c r="F22" s="100"/>
      <c r="G22" s="100"/>
      <c r="K22" s="53"/>
    </row>
    <row r="23" spans="1:13" ht="14.4" customHeight="1" x14ac:dyDescent="0.35">
      <c r="A23" s="1" t="s">
        <v>316</v>
      </c>
      <c r="B23" s="4" t="s">
        <v>517</v>
      </c>
      <c r="C23" s="99"/>
      <c r="D23" s="100"/>
      <c r="E23" s="100"/>
      <c r="F23" s="100"/>
      <c r="G23" s="100"/>
      <c r="K23" s="53"/>
    </row>
    <row r="24" spans="1:13" ht="14.4" customHeight="1" x14ac:dyDescent="0.35">
      <c r="A24" s="1" t="s">
        <v>317</v>
      </c>
      <c r="B24" s="4" t="s">
        <v>318</v>
      </c>
      <c r="C24" s="99"/>
      <c r="D24" s="100"/>
      <c r="E24" s="100"/>
      <c r="F24" s="100"/>
      <c r="G24" s="100"/>
      <c r="K24" s="53"/>
    </row>
    <row r="25" spans="1:13" ht="14.4" customHeight="1" x14ac:dyDescent="0.35">
      <c r="A25" s="1" t="s">
        <v>319</v>
      </c>
      <c r="B25" s="4" t="s">
        <v>320</v>
      </c>
      <c r="C25" s="99"/>
      <c r="D25" s="100"/>
      <c r="E25" s="100"/>
      <c r="F25" s="100"/>
      <c r="G25" s="100"/>
      <c r="I25" s="40"/>
      <c r="J25" s="40"/>
      <c r="K25" s="53"/>
    </row>
    <row r="26" spans="1:13" ht="14.4" customHeight="1" x14ac:dyDescent="0.35">
      <c r="A26" s="1" t="s">
        <v>321</v>
      </c>
      <c r="B26" s="4" t="s">
        <v>519</v>
      </c>
      <c r="C26" s="99"/>
      <c r="D26" s="100"/>
      <c r="E26" s="100"/>
      <c r="F26" s="100"/>
      <c r="G26" s="100"/>
      <c r="I26" s="40"/>
      <c r="J26" s="40"/>
      <c r="K26" s="53"/>
    </row>
    <row r="27" spans="1:13" ht="27.65" customHeight="1" x14ac:dyDescent="0.35">
      <c r="A27" s="1" t="s">
        <v>322</v>
      </c>
      <c r="B27" s="4" t="s">
        <v>518</v>
      </c>
      <c r="C27" s="99"/>
      <c r="D27" s="100"/>
      <c r="E27" s="100"/>
      <c r="F27" s="100"/>
      <c r="G27" s="100"/>
      <c r="K27" s="53"/>
    </row>
    <row r="28" spans="1:13" ht="14.4" customHeight="1" x14ac:dyDescent="0.35">
      <c r="A28" s="1" t="s">
        <v>323</v>
      </c>
      <c r="B28" s="4" t="s">
        <v>520</v>
      </c>
      <c r="C28" s="99"/>
      <c r="D28" s="100"/>
      <c r="E28" s="100"/>
      <c r="F28" s="100"/>
      <c r="G28" s="100"/>
      <c r="K28" s="53"/>
    </row>
    <row r="29" spans="1:13" ht="14.4" customHeight="1" x14ac:dyDescent="0.35">
      <c r="A29" s="1" t="s">
        <v>280</v>
      </c>
      <c r="B29" s="4" t="s">
        <v>521</v>
      </c>
      <c r="C29" s="99"/>
      <c r="D29" s="100"/>
      <c r="E29" s="100"/>
      <c r="F29" s="100"/>
      <c r="G29" s="100"/>
      <c r="K29" s="53"/>
    </row>
    <row r="30" spans="1:13" ht="14.4" customHeight="1" x14ac:dyDescent="0.35">
      <c r="A30" s="1" t="s">
        <v>324</v>
      </c>
      <c r="B30" s="4" t="s">
        <v>325</v>
      </c>
      <c r="C30" s="99"/>
      <c r="D30" s="100"/>
      <c r="E30" s="100"/>
      <c r="F30" s="100"/>
      <c r="G30" s="100"/>
      <c r="K30" s="53"/>
    </row>
    <row r="31" spans="1:13" x14ac:dyDescent="0.35">
      <c r="A31" s="1"/>
    </row>
    <row r="32" spans="1:13" ht="15.5" x14ac:dyDescent="0.35">
      <c r="A32" s="7" t="s">
        <v>279</v>
      </c>
      <c r="B32" s="8" t="s">
        <v>326</v>
      </c>
    </row>
    <row r="33" spans="1:11" ht="15.5" x14ac:dyDescent="0.35">
      <c r="A33" s="7"/>
      <c r="B33" s="8"/>
    </row>
    <row r="34" spans="1:11" x14ac:dyDescent="0.35">
      <c r="A34" s="1"/>
      <c r="F34" s="37" t="s">
        <v>327</v>
      </c>
      <c r="G34" s="76" t="s">
        <v>529</v>
      </c>
    </row>
    <row r="35" spans="1:11" x14ac:dyDescent="0.35">
      <c r="A35" s="1" t="s">
        <v>328</v>
      </c>
      <c r="B35" s="105" t="s">
        <v>451</v>
      </c>
      <c r="C35" s="105"/>
      <c r="D35" s="105"/>
      <c r="F35" s="19" t="s">
        <v>365</v>
      </c>
      <c r="G35" s="49"/>
      <c r="K35" s="53"/>
    </row>
    <row r="36" spans="1:11" x14ac:dyDescent="0.35">
      <c r="A36" s="1" t="s">
        <v>329</v>
      </c>
      <c r="B36" s="105" t="s">
        <v>452</v>
      </c>
      <c r="C36" s="105"/>
      <c r="D36" s="105"/>
      <c r="F36" s="19" t="s">
        <v>365</v>
      </c>
      <c r="G36" s="49"/>
      <c r="K36" s="53"/>
    </row>
    <row r="37" spans="1:11" x14ac:dyDescent="0.35">
      <c r="A37" s="1" t="s">
        <v>330</v>
      </c>
      <c r="B37" s="105" t="s">
        <v>453</v>
      </c>
      <c r="C37" s="105"/>
      <c r="D37" s="105"/>
      <c r="F37" s="19" t="s">
        <v>365</v>
      </c>
      <c r="G37" s="49"/>
      <c r="I37" s="40"/>
      <c r="J37" s="40"/>
      <c r="K37" s="53"/>
    </row>
    <row r="38" spans="1:11" x14ac:dyDescent="0.35">
      <c r="A38" s="1" t="s">
        <v>331</v>
      </c>
      <c r="B38" s="98" t="s">
        <v>522</v>
      </c>
      <c r="C38" s="98"/>
      <c r="D38" s="98"/>
      <c r="E38" s="60"/>
      <c r="F38" s="19" t="s">
        <v>365</v>
      </c>
      <c r="G38" s="49"/>
      <c r="I38" s="40"/>
      <c r="J38" s="40"/>
      <c r="K38" s="53"/>
    </row>
    <row r="39" spans="1:11" x14ac:dyDescent="0.35">
      <c r="A39" s="1" t="s">
        <v>332</v>
      </c>
      <c r="B39" s="105" t="s">
        <v>523</v>
      </c>
      <c r="C39" s="105"/>
      <c r="D39" s="105"/>
      <c r="E39" s="60"/>
      <c r="F39" s="19" t="s">
        <v>365</v>
      </c>
      <c r="G39" s="49"/>
      <c r="I39" s="40"/>
      <c r="J39" s="40"/>
      <c r="K39" s="53"/>
    </row>
    <row r="40" spans="1:11" x14ac:dyDescent="0.35">
      <c r="A40" s="1" t="s">
        <v>333</v>
      </c>
      <c r="B40" s="98" t="s">
        <v>525</v>
      </c>
      <c r="C40" s="98"/>
      <c r="D40" s="98"/>
      <c r="E40" s="43"/>
      <c r="F40" s="19" t="s">
        <v>365</v>
      </c>
      <c r="G40" s="49"/>
      <c r="K40" s="53"/>
    </row>
    <row r="41" spans="1:11" x14ac:dyDescent="0.35">
      <c r="A41" s="1"/>
      <c r="B41" s="105"/>
      <c r="C41" s="105"/>
      <c r="D41" s="105"/>
      <c r="E41" s="115"/>
      <c r="F41" s="61" t="str">
        <f>IF(COUNTIF($F$35:$F$37,"Yes")&gt;0,"Yes",IF(COUNTIF($F$35:$F$37,"Still unclear")&gt;0,"Still unclear",IF(COUNTIF($F$35:$F$37,"(select)")&gt;0,"(select)","No")))</f>
        <v>(select)</v>
      </c>
      <c r="G41" s="4"/>
      <c r="H41" s="4"/>
    </row>
    <row r="42" spans="1:11" x14ac:dyDescent="0.35">
      <c r="A42" s="1"/>
      <c r="B42" s="3" t="s">
        <v>526</v>
      </c>
      <c r="F42" s="101" t="str">
        <f>IF(COUNTIF($F$38:$F$41,"(select)")&gt;0,"(please complete)",IF(COUNTIF($F$38:$F$41,"Yes")=4,"Breach exists",IF(COUNTIF($F$38:$F$41,"Still unclear")+COUNTIF($F$38:$F$41,"Yes")=4,"A breach is to be expected","No breach")))</f>
        <v>(please complete)</v>
      </c>
      <c r="G42" s="101"/>
      <c r="H42" s="21" t="b">
        <f>OR(ISNUMBER(SEARCH("be expected",$F$42)),ISNUMBER(SEARCH("exists",$F$42)))</f>
        <v>0</v>
      </c>
      <c r="I42" s="21"/>
    </row>
    <row r="43" spans="1:11" x14ac:dyDescent="0.35">
      <c r="A43" s="1"/>
      <c r="H43" s="21"/>
      <c r="I43" s="21"/>
    </row>
    <row r="44" spans="1:11" ht="15.5" x14ac:dyDescent="0.35">
      <c r="A44" s="7" t="s">
        <v>278</v>
      </c>
      <c r="B44" s="8" t="s">
        <v>527</v>
      </c>
      <c r="H44" s="21"/>
      <c r="I44" s="21"/>
    </row>
    <row r="45" spans="1:11" ht="15.5" x14ac:dyDescent="0.35">
      <c r="A45" s="7"/>
      <c r="B45" s="8"/>
      <c r="H45" s="21"/>
      <c r="I45" s="21"/>
    </row>
    <row r="46" spans="1:11" ht="15.5" x14ac:dyDescent="0.35">
      <c r="A46" s="7"/>
      <c r="B46" s="8"/>
      <c r="C46" s="37" t="s">
        <v>327</v>
      </c>
      <c r="D46" s="38" t="s">
        <v>528</v>
      </c>
      <c r="G46" s="76" t="s">
        <v>529</v>
      </c>
      <c r="H46" s="21"/>
      <c r="I46" s="21" t="b">
        <f>NOT($H$42)</f>
        <v>1</v>
      </c>
    </row>
    <row r="47" spans="1:11" ht="24.65" customHeight="1" x14ac:dyDescent="0.35">
      <c r="A47" s="7"/>
      <c r="B47" s="45" t="s">
        <v>527</v>
      </c>
      <c r="C47" s="31" t="s">
        <v>365</v>
      </c>
      <c r="D47" s="113" t="s">
        <v>365</v>
      </c>
      <c r="E47" s="114"/>
      <c r="F47" s="114"/>
      <c r="G47" s="65"/>
      <c r="H47" s="21" t="b">
        <f>IF(OR(LEFT($C$47,3)="Yes",LEFT($C$47,2)="(s"),FALSE,TRUE)</f>
        <v>0</v>
      </c>
      <c r="I47" s="21" t="b">
        <f>NOT($H$42)</f>
        <v>1</v>
      </c>
      <c r="K47" s="53"/>
    </row>
    <row r="48" spans="1:11" x14ac:dyDescent="0.35">
      <c r="A48" s="1"/>
      <c r="H48" s="21"/>
      <c r="I48" s="21"/>
    </row>
    <row r="49" spans="1:11" ht="15.5" x14ac:dyDescent="0.35">
      <c r="A49" s="7" t="s">
        <v>277</v>
      </c>
      <c r="B49" s="95" t="s">
        <v>530</v>
      </c>
      <c r="C49" s="95"/>
      <c r="H49" s="21"/>
      <c r="I49" s="21"/>
    </row>
    <row r="50" spans="1:11" x14ac:dyDescent="0.35">
      <c r="A50" s="1"/>
      <c r="C50" s="21" t="s">
        <v>365</v>
      </c>
      <c r="D50" s="21" t="s">
        <v>651</v>
      </c>
      <c r="E50" s="21" t="s">
        <v>652</v>
      </c>
      <c r="F50" s="21" t="s">
        <v>334</v>
      </c>
      <c r="G50" s="21" t="s">
        <v>43</v>
      </c>
      <c r="H50" s="21" t="s">
        <v>35</v>
      </c>
      <c r="I50" s="21"/>
    </row>
    <row r="51" spans="1:11" ht="45" customHeight="1" x14ac:dyDescent="0.35">
      <c r="A51" s="1"/>
      <c r="B51" s="78" t="s">
        <v>460</v>
      </c>
      <c r="C51" s="79" t="s">
        <v>655</v>
      </c>
      <c r="D51" s="79" t="s">
        <v>531</v>
      </c>
      <c r="E51" s="80" t="s">
        <v>335</v>
      </c>
      <c r="F51" s="6"/>
      <c r="H51" s="21"/>
      <c r="I51" s="21" t="b">
        <f t="shared" ref="I51:I70" si="0">NOT($H$47)</f>
        <v>1</v>
      </c>
    </row>
    <row r="52" spans="1:11" ht="39" x14ac:dyDescent="0.35">
      <c r="A52" s="1" t="s">
        <v>336</v>
      </c>
      <c r="B52" s="77" t="s">
        <v>532</v>
      </c>
      <c r="C52" s="64" t="s">
        <v>365</v>
      </c>
      <c r="D52" s="19" t="s">
        <v>365</v>
      </c>
      <c r="E52" s="96"/>
      <c r="F52" s="97"/>
      <c r="G52" s="97"/>
      <c r="H52" s="21" t="s">
        <v>4</v>
      </c>
      <c r="I52" s="21" t="b">
        <f t="shared" si="0"/>
        <v>1</v>
      </c>
      <c r="K52" s="53"/>
    </row>
    <row r="53" spans="1:11" x14ac:dyDescent="0.35">
      <c r="A53" s="1" t="s">
        <v>337</v>
      </c>
      <c r="B53" s="77" t="s">
        <v>454</v>
      </c>
      <c r="C53" s="64" t="s">
        <v>365</v>
      </c>
      <c r="D53" s="19" t="s">
        <v>365</v>
      </c>
      <c r="E53" s="96"/>
      <c r="F53" s="97"/>
      <c r="G53" s="97"/>
      <c r="H53" s="21" t="s">
        <v>4</v>
      </c>
      <c r="I53" s="21" t="b">
        <f t="shared" si="0"/>
        <v>1</v>
      </c>
      <c r="K53" s="53"/>
    </row>
    <row r="54" spans="1:11" ht="26" x14ac:dyDescent="0.35">
      <c r="A54" s="1" t="s">
        <v>338</v>
      </c>
      <c r="B54" s="77" t="s">
        <v>455</v>
      </c>
      <c r="C54" s="64" t="s">
        <v>365</v>
      </c>
      <c r="D54" s="19" t="s">
        <v>365</v>
      </c>
      <c r="E54" s="96"/>
      <c r="F54" s="97"/>
      <c r="G54" s="97"/>
      <c r="H54" s="21" t="s">
        <v>4</v>
      </c>
      <c r="I54" s="21" t="b">
        <f t="shared" si="0"/>
        <v>1</v>
      </c>
      <c r="K54" s="53"/>
    </row>
    <row r="55" spans="1:11" ht="26" x14ac:dyDescent="0.35">
      <c r="A55" s="1" t="s">
        <v>339</v>
      </c>
      <c r="B55" s="77" t="s">
        <v>456</v>
      </c>
      <c r="C55" s="64" t="s">
        <v>365</v>
      </c>
      <c r="D55" s="19" t="s">
        <v>365</v>
      </c>
      <c r="E55" s="96"/>
      <c r="F55" s="97"/>
      <c r="G55" s="97"/>
      <c r="H55" s="21" t="s">
        <v>4</v>
      </c>
      <c r="I55" s="21" t="b">
        <f t="shared" si="0"/>
        <v>1</v>
      </c>
      <c r="K55" s="53"/>
    </row>
    <row r="56" spans="1:11" ht="26" x14ac:dyDescent="0.35">
      <c r="A56" s="1" t="s">
        <v>340</v>
      </c>
      <c r="B56" s="77" t="s">
        <v>457</v>
      </c>
      <c r="C56" s="64" t="s">
        <v>365</v>
      </c>
      <c r="D56" s="19" t="s">
        <v>365</v>
      </c>
      <c r="E56" s="96"/>
      <c r="F56" s="97"/>
      <c r="G56" s="97"/>
      <c r="H56" s="21" t="s">
        <v>4</v>
      </c>
      <c r="I56" s="21" t="b">
        <f t="shared" si="0"/>
        <v>1</v>
      </c>
      <c r="K56" s="53"/>
    </row>
    <row r="57" spans="1:11" ht="26" x14ac:dyDescent="0.35">
      <c r="A57" s="1" t="s">
        <v>341</v>
      </c>
      <c r="B57" s="77" t="s">
        <v>533</v>
      </c>
      <c r="C57" s="64" t="s">
        <v>365</v>
      </c>
      <c r="D57" s="19" t="s">
        <v>365</v>
      </c>
      <c r="E57" s="96"/>
      <c r="F57" s="97"/>
      <c r="G57" s="97"/>
      <c r="H57" s="21" t="s">
        <v>4</v>
      </c>
      <c r="I57" s="21" t="b">
        <f t="shared" si="0"/>
        <v>1</v>
      </c>
      <c r="K57" s="53"/>
    </row>
    <row r="58" spans="1:11" x14ac:dyDescent="0.35">
      <c r="A58" s="1" t="s">
        <v>342</v>
      </c>
      <c r="B58" s="77" t="s">
        <v>288</v>
      </c>
      <c r="C58" s="64" t="s">
        <v>365</v>
      </c>
      <c r="D58" s="19" t="s">
        <v>365</v>
      </c>
      <c r="E58" s="96"/>
      <c r="F58" s="97"/>
      <c r="G58" s="97"/>
      <c r="H58" s="21" t="s">
        <v>4</v>
      </c>
      <c r="I58" s="21" t="b">
        <f t="shared" si="0"/>
        <v>1</v>
      </c>
      <c r="K58" s="53"/>
    </row>
    <row r="59" spans="1:11" x14ac:dyDescent="0.35">
      <c r="A59" s="1" t="s">
        <v>343</v>
      </c>
      <c r="B59" s="77" t="s">
        <v>535</v>
      </c>
      <c r="C59" s="64" t="s">
        <v>365</v>
      </c>
      <c r="D59" s="19" t="s">
        <v>365</v>
      </c>
      <c r="E59" s="96"/>
      <c r="F59" s="97"/>
      <c r="G59" s="97"/>
      <c r="H59" s="21" t="s">
        <v>4</v>
      </c>
      <c r="I59" s="21" t="b">
        <f t="shared" si="0"/>
        <v>1</v>
      </c>
      <c r="K59" s="53"/>
    </row>
    <row r="60" spans="1:11" x14ac:dyDescent="0.35">
      <c r="A60" s="1" t="s">
        <v>344</v>
      </c>
      <c r="B60" s="77" t="s">
        <v>458</v>
      </c>
      <c r="C60" s="64" t="s">
        <v>365</v>
      </c>
      <c r="D60" s="19" t="s">
        <v>365</v>
      </c>
      <c r="E60" s="96"/>
      <c r="F60" s="97"/>
      <c r="G60" s="97"/>
      <c r="H60" s="21" t="s">
        <v>4</v>
      </c>
      <c r="I60" s="21" t="b">
        <f t="shared" si="0"/>
        <v>1</v>
      </c>
      <c r="K60" s="53"/>
    </row>
    <row r="61" spans="1:11" x14ac:dyDescent="0.35">
      <c r="A61" s="1" t="s">
        <v>276</v>
      </c>
      <c r="B61" s="77" t="s">
        <v>534</v>
      </c>
      <c r="C61" s="64" t="s">
        <v>365</v>
      </c>
      <c r="D61" s="19" t="s">
        <v>365</v>
      </c>
      <c r="E61" s="96"/>
      <c r="F61" s="97"/>
      <c r="G61" s="97"/>
      <c r="H61" s="21" t="s">
        <v>4</v>
      </c>
      <c r="I61" s="21" t="b">
        <f t="shared" si="0"/>
        <v>1</v>
      </c>
      <c r="K61" s="53"/>
    </row>
    <row r="62" spans="1:11" x14ac:dyDescent="0.35">
      <c r="A62" s="1" t="s">
        <v>345</v>
      </c>
      <c r="B62" s="77" t="s">
        <v>537</v>
      </c>
      <c r="C62" s="64" t="s">
        <v>365</v>
      </c>
      <c r="D62" s="19" t="s">
        <v>365</v>
      </c>
      <c r="E62" s="96"/>
      <c r="F62" s="97"/>
      <c r="G62" s="97"/>
      <c r="H62" s="21" t="s">
        <v>4</v>
      </c>
      <c r="I62" s="21" t="b">
        <f t="shared" si="0"/>
        <v>1</v>
      </c>
      <c r="K62" s="53"/>
    </row>
    <row r="63" spans="1:11" x14ac:dyDescent="0.35">
      <c r="A63" s="1" t="s">
        <v>346</v>
      </c>
      <c r="B63" s="77" t="s">
        <v>539</v>
      </c>
      <c r="C63" s="64" t="s">
        <v>365</v>
      </c>
      <c r="D63" s="19" t="s">
        <v>365</v>
      </c>
      <c r="E63" s="96"/>
      <c r="F63" s="97"/>
      <c r="G63" s="97"/>
      <c r="H63" s="21" t="s">
        <v>4</v>
      </c>
      <c r="I63" s="21" t="b">
        <f t="shared" si="0"/>
        <v>1</v>
      </c>
      <c r="K63" s="53"/>
    </row>
    <row r="64" spans="1:11" x14ac:dyDescent="0.35">
      <c r="A64" s="1" t="s">
        <v>347</v>
      </c>
      <c r="B64" s="77" t="s">
        <v>459</v>
      </c>
      <c r="C64" s="64" t="s">
        <v>365</v>
      </c>
      <c r="D64" s="19" t="s">
        <v>365</v>
      </c>
      <c r="E64" s="96"/>
      <c r="F64" s="97"/>
      <c r="G64" s="97"/>
      <c r="H64" s="21" t="s">
        <v>4</v>
      </c>
      <c r="I64" s="21" t="b">
        <f t="shared" si="0"/>
        <v>1</v>
      </c>
      <c r="K64" s="53"/>
    </row>
    <row r="65" spans="1:11" x14ac:dyDescent="0.35">
      <c r="A65" s="1" t="s">
        <v>348</v>
      </c>
      <c r="B65" s="77" t="s">
        <v>289</v>
      </c>
      <c r="C65" s="64" t="s">
        <v>365</v>
      </c>
      <c r="D65" s="19" t="s">
        <v>365</v>
      </c>
      <c r="E65" s="96"/>
      <c r="F65" s="97"/>
      <c r="G65" s="97"/>
      <c r="H65" s="21" t="s">
        <v>4</v>
      </c>
      <c r="I65" s="21" t="b">
        <f t="shared" si="0"/>
        <v>1</v>
      </c>
      <c r="K65" s="53"/>
    </row>
    <row r="66" spans="1:11" x14ac:dyDescent="0.35">
      <c r="A66" s="1" t="s">
        <v>349</v>
      </c>
      <c r="B66" s="32"/>
      <c r="C66" s="64" t="s">
        <v>365</v>
      </c>
      <c r="D66" s="19" t="s">
        <v>365</v>
      </c>
      <c r="E66" s="96"/>
      <c r="F66" s="97"/>
      <c r="G66" s="97"/>
      <c r="H66" s="21" t="s">
        <v>4</v>
      </c>
      <c r="I66" s="21" t="b">
        <f t="shared" si="0"/>
        <v>1</v>
      </c>
      <c r="K66" s="53"/>
    </row>
    <row r="67" spans="1:11" x14ac:dyDescent="0.35">
      <c r="A67" s="1" t="s">
        <v>350</v>
      </c>
      <c r="B67" s="32"/>
      <c r="C67" s="64" t="s">
        <v>365</v>
      </c>
      <c r="D67" s="19" t="s">
        <v>365</v>
      </c>
      <c r="E67" s="96"/>
      <c r="F67" s="97"/>
      <c r="G67" s="97"/>
      <c r="H67" s="21" t="s">
        <v>4</v>
      </c>
      <c r="I67" s="21" t="b">
        <f t="shared" si="0"/>
        <v>1</v>
      </c>
      <c r="K67" s="53"/>
    </row>
    <row r="68" spans="1:11" x14ac:dyDescent="0.35">
      <c r="A68" s="1" t="s">
        <v>351</v>
      </c>
      <c r="B68" s="32"/>
      <c r="C68" s="64" t="s">
        <v>365</v>
      </c>
      <c r="D68" s="19" t="s">
        <v>365</v>
      </c>
      <c r="E68" s="96"/>
      <c r="F68" s="97"/>
      <c r="G68" s="97"/>
      <c r="H68" s="21" t="s">
        <v>4</v>
      </c>
      <c r="I68" s="21" t="b">
        <f t="shared" si="0"/>
        <v>1</v>
      </c>
      <c r="K68" s="53"/>
    </row>
    <row r="69" spans="1:11" x14ac:dyDescent="0.35">
      <c r="A69" s="1" t="s">
        <v>352</v>
      </c>
      <c r="B69" s="32"/>
      <c r="C69" s="64" t="s">
        <v>365</v>
      </c>
      <c r="D69" s="19" t="s">
        <v>365</v>
      </c>
      <c r="E69" s="96"/>
      <c r="F69" s="97"/>
      <c r="G69" s="97"/>
      <c r="H69" s="21" t="s">
        <v>4</v>
      </c>
      <c r="I69" s="21" t="b">
        <f t="shared" si="0"/>
        <v>1</v>
      </c>
      <c r="K69" s="53"/>
    </row>
    <row r="70" spans="1:11" x14ac:dyDescent="0.35">
      <c r="A70" s="1" t="s">
        <v>353</v>
      </c>
      <c r="B70" s="32"/>
      <c r="C70" s="64" t="s">
        <v>365</v>
      </c>
      <c r="D70" s="19" t="s">
        <v>365</v>
      </c>
      <c r="E70" s="96"/>
      <c r="F70" s="97"/>
      <c r="G70" s="97"/>
      <c r="H70" s="21" t="s">
        <v>4</v>
      </c>
      <c r="I70" s="21" t="b">
        <f t="shared" si="0"/>
        <v>1</v>
      </c>
      <c r="K70" s="53"/>
    </row>
    <row r="71" spans="1:11" x14ac:dyDescent="0.35">
      <c r="A71" s="1"/>
      <c r="B71" s="4"/>
      <c r="C71" s="21" t="s">
        <v>365</v>
      </c>
      <c r="D71" s="21" t="s">
        <v>354</v>
      </c>
      <c r="E71" s="21" t="s">
        <v>355</v>
      </c>
      <c r="F71" s="21" t="s">
        <v>356</v>
      </c>
      <c r="G71" s="21" t="s">
        <v>357</v>
      </c>
      <c r="H71" s="21"/>
      <c r="I71" s="21"/>
    </row>
    <row r="72" spans="1:11" ht="45.65" customHeight="1" x14ac:dyDescent="0.35">
      <c r="A72" s="1"/>
      <c r="B72" s="34" t="s">
        <v>540</v>
      </c>
      <c r="C72" s="35" t="s">
        <v>358</v>
      </c>
      <c r="D72" s="35" t="s">
        <v>548</v>
      </c>
      <c r="E72" s="36" t="s">
        <v>335</v>
      </c>
      <c r="F72" s="6"/>
      <c r="H72" s="21"/>
      <c r="I72" s="21" t="b">
        <f t="shared" ref="I72:I92" si="1">NOT($H$47)</f>
        <v>1</v>
      </c>
      <c r="J72" s="40"/>
    </row>
    <row r="73" spans="1:11" x14ac:dyDescent="0.35">
      <c r="A73" s="1" t="s">
        <v>275</v>
      </c>
      <c r="B73" s="77" t="s">
        <v>541</v>
      </c>
      <c r="C73" s="64" t="s">
        <v>365</v>
      </c>
      <c r="D73" s="19" t="s">
        <v>365</v>
      </c>
      <c r="E73" s="96"/>
      <c r="F73" s="97"/>
      <c r="G73" s="97"/>
      <c r="H73" s="21"/>
      <c r="I73" s="21" t="b">
        <f t="shared" si="1"/>
        <v>1</v>
      </c>
      <c r="K73" s="53"/>
    </row>
    <row r="74" spans="1:11" x14ac:dyDescent="0.35">
      <c r="A74" s="1" t="s">
        <v>359</v>
      </c>
      <c r="B74" s="77" t="s">
        <v>360</v>
      </c>
      <c r="C74" s="64" t="s">
        <v>365</v>
      </c>
      <c r="D74" s="19" t="s">
        <v>365</v>
      </c>
      <c r="E74" s="96"/>
      <c r="F74" s="97"/>
      <c r="G74" s="97"/>
      <c r="H74" s="21"/>
      <c r="I74" s="21" t="b">
        <f t="shared" si="1"/>
        <v>1</v>
      </c>
      <c r="K74" s="53"/>
    </row>
    <row r="75" spans="1:11" x14ac:dyDescent="0.35">
      <c r="A75" s="1" t="s">
        <v>361</v>
      </c>
      <c r="B75" s="77" t="s">
        <v>542</v>
      </c>
      <c r="C75" s="64" t="s">
        <v>365</v>
      </c>
      <c r="D75" s="19" t="s">
        <v>365</v>
      </c>
      <c r="E75" s="96"/>
      <c r="F75" s="97"/>
      <c r="G75" s="97"/>
      <c r="H75" s="21"/>
      <c r="I75" s="21" t="b">
        <f t="shared" si="1"/>
        <v>1</v>
      </c>
      <c r="K75" s="53"/>
    </row>
    <row r="76" spans="1:11" x14ac:dyDescent="0.35">
      <c r="A76" s="1" t="s">
        <v>362</v>
      </c>
      <c r="B76" s="77" t="s">
        <v>290</v>
      </c>
      <c r="C76" s="64" t="s">
        <v>365</v>
      </c>
      <c r="D76" s="19" t="s">
        <v>365</v>
      </c>
      <c r="E76" s="96"/>
      <c r="F76" s="97"/>
      <c r="G76" s="97"/>
      <c r="H76" s="21"/>
      <c r="I76" s="21" t="b">
        <f t="shared" si="1"/>
        <v>1</v>
      </c>
      <c r="K76" s="53"/>
    </row>
    <row r="77" spans="1:11" x14ac:dyDescent="0.35">
      <c r="A77" s="1" t="s">
        <v>363</v>
      </c>
      <c r="B77" s="77" t="s">
        <v>291</v>
      </c>
      <c r="C77" s="64" t="s">
        <v>365</v>
      </c>
      <c r="D77" s="19" t="s">
        <v>365</v>
      </c>
      <c r="E77" s="96"/>
      <c r="F77" s="97"/>
      <c r="G77" s="97"/>
      <c r="H77" s="21"/>
      <c r="I77" s="21" t="b">
        <f t="shared" si="1"/>
        <v>1</v>
      </c>
      <c r="K77" s="53"/>
    </row>
    <row r="78" spans="1:11" x14ac:dyDescent="0.35">
      <c r="A78" s="1" t="s">
        <v>364</v>
      </c>
      <c r="B78" s="77" t="s">
        <v>292</v>
      </c>
      <c r="C78" s="64" t="s">
        <v>365</v>
      </c>
      <c r="D78" s="19" t="s">
        <v>365</v>
      </c>
      <c r="E78" s="96"/>
      <c r="F78" s="97"/>
      <c r="G78" s="97"/>
      <c r="H78" s="21"/>
      <c r="I78" s="21" t="b">
        <f t="shared" si="1"/>
        <v>1</v>
      </c>
      <c r="K78" s="53"/>
    </row>
    <row r="79" spans="1:11" x14ac:dyDescent="0.35">
      <c r="A79" s="1" t="s">
        <v>366</v>
      </c>
      <c r="B79" s="77" t="s">
        <v>293</v>
      </c>
      <c r="C79" s="64" t="s">
        <v>365</v>
      </c>
      <c r="D79" s="19" t="s">
        <v>365</v>
      </c>
      <c r="E79" s="96"/>
      <c r="F79" s="97"/>
      <c r="G79" s="97"/>
      <c r="H79" s="21"/>
      <c r="I79" s="21" t="b">
        <f t="shared" si="1"/>
        <v>1</v>
      </c>
      <c r="K79" s="53"/>
    </row>
    <row r="80" spans="1:11" x14ac:dyDescent="0.35">
      <c r="A80" s="1" t="s">
        <v>367</v>
      </c>
      <c r="B80" s="77" t="s">
        <v>543</v>
      </c>
      <c r="C80" s="64" t="s">
        <v>365</v>
      </c>
      <c r="D80" s="19" t="s">
        <v>365</v>
      </c>
      <c r="E80" s="96"/>
      <c r="F80" s="97"/>
      <c r="G80" s="97"/>
      <c r="H80" s="21"/>
      <c r="I80" s="21" t="b">
        <f t="shared" si="1"/>
        <v>1</v>
      </c>
      <c r="K80" s="53"/>
    </row>
    <row r="81" spans="1:11" x14ac:dyDescent="0.35">
      <c r="A81" s="1" t="s">
        <v>368</v>
      </c>
      <c r="B81" s="77" t="s">
        <v>544</v>
      </c>
      <c r="C81" s="64" t="s">
        <v>365</v>
      </c>
      <c r="D81" s="19" t="s">
        <v>365</v>
      </c>
      <c r="E81" s="96"/>
      <c r="F81" s="97"/>
      <c r="G81" s="97"/>
      <c r="H81" s="21"/>
      <c r="I81" s="21" t="b">
        <f t="shared" si="1"/>
        <v>1</v>
      </c>
      <c r="K81" s="53"/>
    </row>
    <row r="82" spans="1:11" x14ac:dyDescent="0.35">
      <c r="A82" s="1" t="s">
        <v>369</v>
      </c>
      <c r="B82" s="77" t="s">
        <v>294</v>
      </c>
      <c r="C82" s="64" t="s">
        <v>365</v>
      </c>
      <c r="D82" s="19" t="s">
        <v>365</v>
      </c>
      <c r="E82" s="96"/>
      <c r="F82" s="97"/>
      <c r="G82" s="97"/>
      <c r="H82" s="21"/>
      <c r="I82" s="21" t="b">
        <f t="shared" si="1"/>
        <v>1</v>
      </c>
      <c r="K82" s="53"/>
    </row>
    <row r="83" spans="1:11" x14ac:dyDescent="0.35">
      <c r="A83" s="1" t="s">
        <v>274</v>
      </c>
      <c r="B83" s="77" t="s">
        <v>545</v>
      </c>
      <c r="C83" s="64" t="s">
        <v>365</v>
      </c>
      <c r="D83" s="19" t="s">
        <v>365</v>
      </c>
      <c r="E83" s="96"/>
      <c r="F83" s="97"/>
      <c r="G83" s="97"/>
      <c r="H83" s="21"/>
      <c r="I83" s="21" t="b">
        <f t="shared" si="1"/>
        <v>1</v>
      </c>
      <c r="K83" s="53"/>
    </row>
    <row r="84" spans="1:11" x14ac:dyDescent="0.35">
      <c r="A84" s="1" t="s">
        <v>370</v>
      </c>
      <c r="B84" s="77" t="s">
        <v>546</v>
      </c>
      <c r="C84" s="64" t="s">
        <v>365</v>
      </c>
      <c r="D84" s="19" t="s">
        <v>365</v>
      </c>
      <c r="E84" s="96"/>
      <c r="F84" s="97"/>
      <c r="G84" s="97"/>
      <c r="H84" s="21"/>
      <c r="I84" s="21" t="b">
        <f t="shared" si="1"/>
        <v>1</v>
      </c>
      <c r="K84" s="53"/>
    </row>
    <row r="85" spans="1:11" x14ac:dyDescent="0.35">
      <c r="A85" s="1" t="s">
        <v>371</v>
      </c>
      <c r="B85" s="77" t="s">
        <v>295</v>
      </c>
      <c r="C85" s="64" t="s">
        <v>365</v>
      </c>
      <c r="D85" s="19" t="s">
        <v>365</v>
      </c>
      <c r="E85" s="96"/>
      <c r="F85" s="97"/>
      <c r="G85" s="97"/>
      <c r="H85" s="21"/>
      <c r="I85" s="21" t="b">
        <f t="shared" si="1"/>
        <v>1</v>
      </c>
      <c r="K85" s="53"/>
    </row>
    <row r="86" spans="1:11" x14ac:dyDescent="0.35">
      <c r="A86" s="1" t="s">
        <v>372</v>
      </c>
      <c r="B86" s="32"/>
      <c r="C86" s="64" t="s">
        <v>365</v>
      </c>
      <c r="D86" s="19" t="s">
        <v>365</v>
      </c>
      <c r="E86" s="96"/>
      <c r="F86" s="97"/>
      <c r="G86" s="97"/>
      <c r="H86" s="21"/>
      <c r="I86" s="21" t="b">
        <f t="shared" si="1"/>
        <v>1</v>
      </c>
      <c r="K86" s="53"/>
    </row>
    <row r="87" spans="1:11" x14ac:dyDescent="0.35">
      <c r="A87" s="1" t="s">
        <v>373</v>
      </c>
      <c r="B87" s="32"/>
      <c r="C87" s="64" t="s">
        <v>365</v>
      </c>
      <c r="D87" s="19" t="s">
        <v>365</v>
      </c>
      <c r="E87" s="96"/>
      <c r="F87" s="97"/>
      <c r="G87" s="97"/>
      <c r="H87" s="21"/>
      <c r="I87" s="21" t="b">
        <f t="shared" si="1"/>
        <v>1</v>
      </c>
      <c r="K87" s="53"/>
    </row>
    <row r="88" spans="1:11" x14ac:dyDescent="0.35">
      <c r="A88" s="1" t="s">
        <v>374</v>
      </c>
      <c r="B88" s="32"/>
      <c r="C88" s="64" t="s">
        <v>365</v>
      </c>
      <c r="D88" s="19" t="s">
        <v>365</v>
      </c>
      <c r="E88" s="96"/>
      <c r="F88" s="97"/>
      <c r="G88" s="97"/>
      <c r="H88" s="21"/>
      <c r="I88" s="21" t="b">
        <f t="shared" si="1"/>
        <v>1</v>
      </c>
      <c r="K88" s="53"/>
    </row>
    <row r="89" spans="1:11" x14ac:dyDescent="0.35">
      <c r="A89" s="1" t="s">
        <v>375</v>
      </c>
      <c r="B89" s="32"/>
      <c r="C89" s="64" t="s">
        <v>365</v>
      </c>
      <c r="D89" s="19" t="s">
        <v>365</v>
      </c>
      <c r="E89" s="96"/>
      <c r="F89" s="97"/>
      <c r="G89" s="97"/>
      <c r="H89" s="21"/>
      <c r="I89" s="21" t="b">
        <f t="shared" si="1"/>
        <v>1</v>
      </c>
      <c r="K89" s="53"/>
    </row>
    <row r="90" spans="1:11" x14ac:dyDescent="0.35">
      <c r="A90" s="1" t="s">
        <v>376</v>
      </c>
      <c r="B90" s="32"/>
      <c r="C90" s="64" t="s">
        <v>365</v>
      </c>
      <c r="D90" s="19" t="s">
        <v>365</v>
      </c>
      <c r="E90" s="96"/>
      <c r="F90" s="97"/>
      <c r="G90" s="97"/>
      <c r="H90" s="21"/>
      <c r="I90" s="21" t="b">
        <f t="shared" si="1"/>
        <v>1</v>
      </c>
      <c r="K90" s="53"/>
    </row>
    <row r="91" spans="1:11" x14ac:dyDescent="0.35">
      <c r="A91" s="1" t="s">
        <v>377</v>
      </c>
      <c r="B91" s="32"/>
      <c r="C91" s="64" t="s">
        <v>365</v>
      </c>
      <c r="D91" s="19" t="s">
        <v>365</v>
      </c>
      <c r="E91" s="96"/>
      <c r="F91" s="97"/>
      <c r="G91" s="97"/>
      <c r="H91" s="21"/>
      <c r="I91" s="21" t="b">
        <f t="shared" si="1"/>
        <v>1</v>
      </c>
      <c r="K91" s="53"/>
    </row>
    <row r="92" spans="1:11" x14ac:dyDescent="0.35">
      <c r="A92" s="1" t="s">
        <v>378</v>
      </c>
      <c r="B92" s="32"/>
      <c r="C92" s="64" t="s">
        <v>365</v>
      </c>
      <c r="D92" s="19" t="s">
        <v>365</v>
      </c>
      <c r="E92" s="96"/>
      <c r="F92" s="97"/>
      <c r="G92" s="97"/>
      <c r="H92" s="21"/>
      <c r="I92" s="21" t="b">
        <f t="shared" si="1"/>
        <v>1</v>
      </c>
      <c r="K92" s="53"/>
    </row>
    <row r="93" spans="1:11" x14ac:dyDescent="0.35">
      <c r="A93" s="1"/>
      <c r="B93" s="4"/>
      <c r="C93" s="21" t="s">
        <v>365</v>
      </c>
      <c r="D93" s="21" t="s">
        <v>354</v>
      </c>
      <c r="E93" s="21" t="s">
        <v>356</v>
      </c>
      <c r="F93" s="21" t="s">
        <v>653</v>
      </c>
      <c r="G93" s="21" t="s">
        <v>355</v>
      </c>
      <c r="H93" s="21"/>
      <c r="I93" s="21"/>
    </row>
    <row r="94" spans="1:11" ht="42.65" customHeight="1" x14ac:dyDescent="0.35">
      <c r="A94" s="1"/>
      <c r="B94" s="78" t="s">
        <v>461</v>
      </c>
      <c r="C94" s="79" t="s">
        <v>547</v>
      </c>
      <c r="D94" s="79" t="s">
        <v>531</v>
      </c>
      <c r="E94" s="80" t="s">
        <v>462</v>
      </c>
      <c r="F94" s="6"/>
      <c r="H94" s="21"/>
      <c r="I94" s="21" t="b">
        <f t="shared" ref="I94:I157" si="2">NOT($H$47)</f>
        <v>1</v>
      </c>
      <c r="J94" s="40"/>
    </row>
    <row r="95" spans="1:11" ht="26" x14ac:dyDescent="0.35">
      <c r="A95" s="1" t="s">
        <v>273</v>
      </c>
      <c r="B95" s="32" t="s">
        <v>549</v>
      </c>
      <c r="C95" s="20" t="s">
        <v>365</v>
      </c>
      <c r="D95" s="19" t="s">
        <v>365</v>
      </c>
      <c r="E95" s="96"/>
      <c r="F95" s="97"/>
      <c r="G95" s="97"/>
      <c r="H95" s="21"/>
      <c r="I95" s="21" t="b">
        <f t="shared" si="2"/>
        <v>1</v>
      </c>
      <c r="K95" s="53"/>
    </row>
    <row r="96" spans="1:11" ht="26" x14ac:dyDescent="0.35">
      <c r="A96" s="1" t="s">
        <v>379</v>
      </c>
      <c r="B96" s="32" t="s">
        <v>550</v>
      </c>
      <c r="C96" s="20" t="s">
        <v>365</v>
      </c>
      <c r="D96" s="19" t="s">
        <v>365</v>
      </c>
      <c r="E96" s="96"/>
      <c r="F96" s="97"/>
      <c r="G96" s="97"/>
      <c r="H96" s="21"/>
      <c r="I96" s="21" t="b">
        <f t="shared" si="2"/>
        <v>1</v>
      </c>
      <c r="K96" s="53"/>
    </row>
    <row r="97" spans="1:11" x14ac:dyDescent="0.35">
      <c r="A97" s="1" t="s">
        <v>380</v>
      </c>
      <c r="B97" s="32" t="s">
        <v>551</v>
      </c>
      <c r="C97" s="20" t="s">
        <v>365</v>
      </c>
      <c r="D97" s="19" t="s">
        <v>365</v>
      </c>
      <c r="E97" s="96"/>
      <c r="F97" s="97"/>
      <c r="G97" s="97"/>
      <c r="H97" s="21"/>
      <c r="I97" s="21" t="b">
        <f t="shared" si="2"/>
        <v>1</v>
      </c>
      <c r="K97" s="53"/>
    </row>
    <row r="98" spans="1:11" x14ac:dyDescent="0.35">
      <c r="A98" s="1" t="s">
        <v>381</v>
      </c>
      <c r="B98" s="32" t="s">
        <v>296</v>
      </c>
      <c r="C98" s="20" t="s">
        <v>365</v>
      </c>
      <c r="D98" s="19" t="s">
        <v>365</v>
      </c>
      <c r="E98" s="96"/>
      <c r="F98" s="97"/>
      <c r="G98" s="97"/>
      <c r="H98" s="21"/>
      <c r="I98" s="21" t="b">
        <f t="shared" si="2"/>
        <v>1</v>
      </c>
      <c r="K98" s="53"/>
    </row>
    <row r="99" spans="1:11" x14ac:dyDescent="0.35">
      <c r="A99" s="1" t="s">
        <v>382</v>
      </c>
      <c r="B99" s="32" t="s">
        <v>383</v>
      </c>
      <c r="C99" s="20" t="s">
        <v>365</v>
      </c>
      <c r="D99" s="19" t="s">
        <v>365</v>
      </c>
      <c r="E99" s="96"/>
      <c r="F99" s="97"/>
      <c r="G99" s="97"/>
      <c r="H99" s="21"/>
      <c r="I99" s="21" t="b">
        <f t="shared" si="2"/>
        <v>1</v>
      </c>
      <c r="K99" s="53"/>
    </row>
    <row r="100" spans="1:11" x14ac:dyDescent="0.35">
      <c r="A100" s="1" t="s">
        <v>384</v>
      </c>
      <c r="B100" s="32" t="s">
        <v>385</v>
      </c>
      <c r="C100" s="20" t="s">
        <v>365</v>
      </c>
      <c r="D100" s="19" t="s">
        <v>365</v>
      </c>
      <c r="E100" s="96"/>
      <c r="F100" s="97"/>
      <c r="G100" s="97"/>
      <c r="H100" s="21"/>
      <c r="I100" s="21" t="b">
        <f t="shared" si="2"/>
        <v>1</v>
      </c>
      <c r="K100" s="53"/>
    </row>
    <row r="101" spans="1:11" x14ac:dyDescent="0.35">
      <c r="A101" s="1" t="s">
        <v>386</v>
      </c>
      <c r="B101" s="32" t="s">
        <v>552</v>
      </c>
      <c r="C101" s="20" t="s">
        <v>365</v>
      </c>
      <c r="D101" s="19" t="s">
        <v>365</v>
      </c>
      <c r="E101" s="96"/>
      <c r="F101" s="97"/>
      <c r="G101" s="97"/>
      <c r="H101" s="21"/>
      <c r="I101" s="21" t="b">
        <f t="shared" si="2"/>
        <v>1</v>
      </c>
      <c r="K101" s="53"/>
    </row>
    <row r="102" spans="1:11" x14ac:dyDescent="0.35">
      <c r="A102" s="1" t="s">
        <v>387</v>
      </c>
      <c r="B102" s="32" t="s">
        <v>553</v>
      </c>
      <c r="C102" s="20" t="s">
        <v>365</v>
      </c>
      <c r="D102" s="19" t="s">
        <v>365</v>
      </c>
      <c r="E102" s="96"/>
      <c r="F102" s="97"/>
      <c r="G102" s="97"/>
      <c r="H102" s="21"/>
      <c r="I102" s="21" t="b">
        <f t="shared" si="2"/>
        <v>1</v>
      </c>
      <c r="K102" s="53"/>
    </row>
    <row r="103" spans="1:11" x14ac:dyDescent="0.35">
      <c r="A103" s="1" t="s">
        <v>388</v>
      </c>
      <c r="B103" s="32" t="s">
        <v>554</v>
      </c>
      <c r="C103" s="20" t="s">
        <v>365</v>
      </c>
      <c r="D103" s="19" t="s">
        <v>365</v>
      </c>
      <c r="E103" s="96"/>
      <c r="F103" s="97"/>
      <c r="G103" s="97"/>
      <c r="H103" s="21"/>
      <c r="I103" s="21" t="b">
        <f t="shared" si="2"/>
        <v>1</v>
      </c>
      <c r="K103" s="53"/>
    </row>
    <row r="104" spans="1:11" x14ac:dyDescent="0.35">
      <c r="A104" s="1" t="s">
        <v>389</v>
      </c>
      <c r="B104" s="32" t="s">
        <v>297</v>
      </c>
      <c r="C104" s="20" t="s">
        <v>365</v>
      </c>
      <c r="D104" s="19" t="s">
        <v>365</v>
      </c>
      <c r="E104" s="96"/>
      <c r="F104" s="97"/>
      <c r="G104" s="97"/>
      <c r="H104" s="21"/>
      <c r="I104" s="21" t="b">
        <f t="shared" si="2"/>
        <v>1</v>
      </c>
      <c r="K104" s="53"/>
    </row>
    <row r="105" spans="1:11" ht="26" x14ac:dyDescent="0.35">
      <c r="A105" s="1" t="s">
        <v>272</v>
      </c>
      <c r="B105" s="32" t="s">
        <v>298</v>
      </c>
      <c r="C105" s="20" t="s">
        <v>365</v>
      </c>
      <c r="D105" s="19" t="s">
        <v>365</v>
      </c>
      <c r="E105" s="96"/>
      <c r="F105" s="97"/>
      <c r="G105" s="97"/>
      <c r="H105" s="21"/>
      <c r="I105" s="21" t="b">
        <f t="shared" si="2"/>
        <v>1</v>
      </c>
      <c r="K105" s="53"/>
    </row>
    <row r="106" spans="1:11" x14ac:dyDescent="0.35">
      <c r="A106" s="1" t="s">
        <v>390</v>
      </c>
      <c r="B106" s="32" t="s">
        <v>555</v>
      </c>
      <c r="C106" s="20" t="s">
        <v>365</v>
      </c>
      <c r="D106" s="19" t="s">
        <v>365</v>
      </c>
      <c r="E106" s="96"/>
      <c r="F106" s="97"/>
      <c r="G106" s="97"/>
      <c r="H106" s="21"/>
      <c r="I106" s="21" t="b">
        <f t="shared" si="2"/>
        <v>1</v>
      </c>
      <c r="K106" s="53"/>
    </row>
    <row r="107" spans="1:11" x14ac:dyDescent="0.35">
      <c r="A107" s="1" t="s">
        <v>391</v>
      </c>
      <c r="B107" s="32"/>
      <c r="C107" s="20" t="s">
        <v>365</v>
      </c>
      <c r="D107" s="19" t="s">
        <v>365</v>
      </c>
      <c r="E107" s="96"/>
      <c r="F107" s="97"/>
      <c r="G107" s="97"/>
      <c r="H107" s="21"/>
      <c r="I107" s="21" t="b">
        <f t="shared" si="2"/>
        <v>1</v>
      </c>
      <c r="K107" s="53"/>
    </row>
    <row r="108" spans="1:11" x14ac:dyDescent="0.35">
      <c r="A108" s="1" t="s">
        <v>392</v>
      </c>
      <c r="B108" s="32"/>
      <c r="C108" s="20" t="s">
        <v>365</v>
      </c>
      <c r="D108" s="19" t="s">
        <v>365</v>
      </c>
      <c r="E108" s="96"/>
      <c r="F108" s="97"/>
      <c r="G108" s="97"/>
      <c r="H108" s="21"/>
      <c r="I108" s="21" t="b">
        <f t="shared" si="2"/>
        <v>1</v>
      </c>
      <c r="K108" s="53"/>
    </row>
    <row r="109" spans="1:11" x14ac:dyDescent="0.35">
      <c r="A109" s="1" t="s">
        <v>393</v>
      </c>
      <c r="B109" s="32"/>
      <c r="C109" s="20" t="s">
        <v>365</v>
      </c>
      <c r="D109" s="19" t="s">
        <v>365</v>
      </c>
      <c r="E109" s="96"/>
      <c r="F109" s="97"/>
      <c r="G109" s="97"/>
      <c r="H109" s="21"/>
      <c r="I109" s="21" t="b">
        <f t="shared" si="2"/>
        <v>1</v>
      </c>
      <c r="K109" s="53"/>
    </row>
    <row r="110" spans="1:11" x14ac:dyDescent="0.35">
      <c r="A110" s="1" t="s">
        <v>394</v>
      </c>
      <c r="B110" s="32"/>
      <c r="C110" s="20" t="s">
        <v>365</v>
      </c>
      <c r="D110" s="19" t="s">
        <v>365</v>
      </c>
      <c r="E110" s="96"/>
      <c r="F110" s="97"/>
      <c r="G110" s="97"/>
      <c r="H110" s="21"/>
      <c r="I110" s="21" t="b">
        <f t="shared" si="2"/>
        <v>1</v>
      </c>
      <c r="K110" s="53"/>
    </row>
    <row r="111" spans="1:11" x14ac:dyDescent="0.35">
      <c r="A111" s="1" t="s">
        <v>395</v>
      </c>
      <c r="B111" s="32"/>
      <c r="C111" s="20" t="s">
        <v>365</v>
      </c>
      <c r="D111" s="19" t="s">
        <v>365</v>
      </c>
      <c r="E111" s="96"/>
      <c r="F111" s="97"/>
      <c r="G111" s="97"/>
      <c r="H111" s="21"/>
      <c r="I111" s="21" t="b">
        <f t="shared" si="2"/>
        <v>1</v>
      </c>
      <c r="K111" s="53"/>
    </row>
    <row r="112" spans="1:11" x14ac:dyDescent="0.35">
      <c r="A112" s="1" t="s">
        <v>396</v>
      </c>
      <c r="B112" s="32"/>
      <c r="C112" s="20" t="s">
        <v>365</v>
      </c>
      <c r="D112" s="19" t="s">
        <v>365</v>
      </c>
      <c r="E112" s="96"/>
      <c r="F112" s="97"/>
      <c r="G112" s="97"/>
      <c r="H112" s="21"/>
      <c r="I112" s="21" t="b">
        <f t="shared" si="2"/>
        <v>1</v>
      </c>
      <c r="K112" s="53"/>
    </row>
    <row r="113" spans="1:16" x14ac:dyDescent="0.35">
      <c r="A113" s="1" t="s">
        <v>397</v>
      </c>
      <c r="B113" s="32"/>
      <c r="C113" s="20" t="s">
        <v>365</v>
      </c>
      <c r="D113" s="19" t="s">
        <v>365</v>
      </c>
      <c r="E113" s="96"/>
      <c r="F113" s="97"/>
      <c r="G113" s="97"/>
      <c r="H113" s="21"/>
      <c r="I113" s="21" t="b">
        <f t="shared" si="2"/>
        <v>1</v>
      </c>
      <c r="K113" s="53"/>
    </row>
    <row r="114" spans="1:16" x14ac:dyDescent="0.35">
      <c r="A114" s="1" t="s">
        <v>398</v>
      </c>
      <c r="B114" s="32"/>
      <c r="C114" s="20" t="s">
        <v>365</v>
      </c>
      <c r="D114" s="19" t="s">
        <v>365</v>
      </c>
      <c r="E114" s="96"/>
      <c r="F114" s="97"/>
      <c r="G114" s="97"/>
      <c r="H114" s="21"/>
      <c r="I114" s="21" t="b">
        <f t="shared" si="2"/>
        <v>1</v>
      </c>
      <c r="K114" s="53"/>
    </row>
    <row r="115" spans="1:16" x14ac:dyDescent="0.35">
      <c r="A115" s="1"/>
      <c r="B115" s="4"/>
      <c r="C115" s="21"/>
      <c r="D115" s="21"/>
      <c r="E115" s="21"/>
      <c r="F115" s="21"/>
      <c r="G115" s="21"/>
      <c r="H115" s="21"/>
      <c r="I115" s="21" t="b">
        <f t="shared" si="2"/>
        <v>1</v>
      </c>
    </row>
    <row r="116" spans="1:16" ht="29" x14ac:dyDescent="0.35">
      <c r="A116" s="1"/>
      <c r="B116" s="14" t="s">
        <v>556</v>
      </c>
      <c r="C116" s="4"/>
      <c r="D116" s="29" t="str" cm="1">
        <f t="array" ref="D116">IF(AND(OR(SUMPRODUCT(($C$95:$C$114=$G$93)*(($D$95:$D$114=$D$50)+($D$95:$D$114=$E$50)))&gt;0,SUMPRODUCT(($C$95:$C$114=$D$93)*(($D$95:$D$114=$D$50)+($D$95:$D$114=$E$50)))&gt;0), SUMPRODUCT(($C$95:$C$114=$F$93)*($D$95:$D$114=$D$50))=0),"Yes","No")</f>
        <v>No</v>
      </c>
      <c r="E116" s="104" t="s">
        <v>557</v>
      </c>
      <c r="F116" s="104"/>
      <c r="G116" s="104"/>
      <c r="H116" s="21"/>
      <c r="I116" s="21" t="b">
        <f t="shared" si="2"/>
        <v>1</v>
      </c>
    </row>
    <row r="117" spans="1:16" x14ac:dyDescent="0.35">
      <c r="A117" s="1"/>
      <c r="B117" s="4"/>
      <c r="C117" s="4"/>
      <c r="H117" s="21"/>
      <c r="I117" s="21" t="b">
        <f t="shared" si="2"/>
        <v>1</v>
      </c>
    </row>
    <row r="118" spans="1:16" ht="25.25" customHeight="1" x14ac:dyDescent="0.35">
      <c r="A118" s="7" t="s">
        <v>269</v>
      </c>
      <c r="B118" s="8" t="s">
        <v>399</v>
      </c>
      <c r="F118" s="12"/>
      <c r="H118" s="21"/>
      <c r="I118" s="21" t="b">
        <f t="shared" si="2"/>
        <v>1</v>
      </c>
    </row>
    <row r="119" spans="1:16" ht="46.25" customHeight="1" x14ac:dyDescent="0.35">
      <c r="B119" s="78" t="s">
        <v>559</v>
      </c>
      <c r="C119" s="79" t="s">
        <v>584</v>
      </c>
      <c r="D119" s="79" t="s">
        <v>656</v>
      </c>
      <c r="E119" s="79" t="s">
        <v>657</v>
      </c>
      <c r="F119" s="35" t="s">
        <v>400</v>
      </c>
      <c r="G119" s="90" t="s">
        <v>684</v>
      </c>
      <c r="H119" s="21"/>
      <c r="I119" s="21" t="b">
        <f t="shared" si="2"/>
        <v>1</v>
      </c>
      <c r="J119" s="62"/>
      <c r="K119" s="62"/>
      <c r="L119" s="62"/>
      <c r="M119" s="62"/>
      <c r="N119" s="62"/>
      <c r="O119" s="62"/>
      <c r="P119" s="62"/>
    </row>
    <row r="120" spans="1:16" x14ac:dyDescent="0.35">
      <c r="A120" s="1" t="s">
        <v>401</v>
      </c>
      <c r="B120" s="77" t="s">
        <v>560</v>
      </c>
      <c r="C120" s="19" t="s">
        <v>35</v>
      </c>
      <c r="D120" s="19" t="s">
        <v>35</v>
      </c>
      <c r="E120" s="19" t="s">
        <v>35</v>
      </c>
      <c r="F120" s="25" t="str" cm="1">
        <f t="array" ref="F120">IF(OR($C120="N/A",$D120="N/A",$E120="N/A"),"",(((100/4)*VLOOKUP($C120,$C$161:$F$165,4,FALSE))/100)*VLOOKUP($D120,$D$161:F$165,3,FALSE)*VLOOKUP($E120,$E$161:F$165,2,FALSE) &amp; " (" &amp; INDEX($C$167:$F$170,5-MAX(1,ROUND((((100/4)*VLOOKUP($C120,$C$161:$F$165,4,FALSE))/100)*VLOOKUP($E120,$E$161:$F$165,2,FALSE),0)),VLOOKUP($D120,$D$161:$F$165,3,FALSE)) &amp;")")</f>
        <v/>
      </c>
      <c r="G120" s="50"/>
      <c r="H120" s="21"/>
      <c r="I120" s="21" t="b">
        <f t="shared" si="2"/>
        <v>1</v>
      </c>
      <c r="J120" s="26"/>
      <c r="K120" s="53"/>
      <c r="L120" s="27" t="str" cm="1">
        <f t="array" ref="L120">IF(OR($C120="N/A",$D120="N/A",$E120="N/A"),"",INDEX($C$167:$F$170,5-MAX(1,ROUND((((100/4)*VLOOKUP($C120,$C$161:$F$165,4,FALSE))/100)*VLOOKUP($E120,$E$161:$F$165,2,FALSE),0)),VLOOKUP($D120,$D$161:$F$165,3,FALSE)))</f>
        <v/>
      </c>
    </row>
    <row r="121" spans="1:16" ht="26" x14ac:dyDescent="0.35">
      <c r="A121" s="1" t="s">
        <v>402</v>
      </c>
      <c r="B121" s="77" t="s">
        <v>561</v>
      </c>
      <c r="C121" s="19" t="s">
        <v>35</v>
      </c>
      <c r="D121" s="19" t="s">
        <v>35</v>
      </c>
      <c r="E121" s="19" t="s">
        <v>35</v>
      </c>
      <c r="F121" s="25" t="str" cm="1">
        <f t="array" ref="F121">IF(OR($C121="N/A",$D121="N/A",$E121="N/A"),"",(((100/4)*VLOOKUP($C121,$C$161:$F$165,4,FALSE))/100)*VLOOKUP($D121,$D$161:F$165,3,FALSE)*VLOOKUP($E121,$E$161:F$165,2,FALSE) &amp; " (" &amp; INDEX($C$167:$F$170,5-MAX(1,ROUND((((100/4)*VLOOKUP($C121,$C$161:$F$165,4,FALSE))/100)*VLOOKUP($E121,$E$161:$F$165,2,FALSE),0)),VLOOKUP($D121,$D$161:$F$165,3,FALSE)) &amp;")")</f>
        <v/>
      </c>
      <c r="G121" s="50"/>
      <c r="H121" s="21"/>
      <c r="I121" s="21" t="b">
        <f t="shared" si="2"/>
        <v>1</v>
      </c>
      <c r="J121" s="1"/>
      <c r="K121" s="53"/>
    </row>
    <row r="122" spans="1:16" x14ac:dyDescent="0.35">
      <c r="A122" s="1" t="s">
        <v>403</v>
      </c>
      <c r="B122" s="77" t="s">
        <v>562</v>
      </c>
      <c r="C122" s="19" t="s">
        <v>35</v>
      </c>
      <c r="D122" s="19" t="s">
        <v>35</v>
      </c>
      <c r="E122" s="19" t="s">
        <v>35</v>
      </c>
      <c r="F122" s="25" t="str" cm="1">
        <f t="array" ref="F122">IF(OR($C122="N/A",$D122="N/A",$E122="N/A"),"",(((100/4)*VLOOKUP($C122,$C$161:$F$165,4,FALSE))/100)*VLOOKUP($D122,$D$161:F$165,3,FALSE)*VLOOKUP($E122,$E$161:F$165,2,FALSE) &amp; " (" &amp; INDEX($C$167:$F$170,5-MAX(1,ROUND((((100/4)*VLOOKUP($C122,$C$161:$F$165,4,FALSE))/100)*VLOOKUP($E122,$E$161:$F$165,2,FALSE),0)),VLOOKUP($D122,$D$161:$F$165,3,FALSE)) &amp;")")</f>
        <v/>
      </c>
      <c r="G122" s="50"/>
      <c r="H122" s="21"/>
      <c r="I122" s="21" t="b">
        <f t="shared" si="2"/>
        <v>1</v>
      </c>
      <c r="J122" s="1"/>
      <c r="K122" s="53"/>
    </row>
    <row r="123" spans="1:16" ht="26" x14ac:dyDescent="0.35">
      <c r="A123" s="1" t="s">
        <v>404</v>
      </c>
      <c r="B123" s="77" t="s">
        <v>563</v>
      </c>
      <c r="C123" s="19" t="s">
        <v>35</v>
      </c>
      <c r="D123" s="19" t="s">
        <v>35</v>
      </c>
      <c r="E123" s="19" t="s">
        <v>35</v>
      </c>
      <c r="F123" s="25" t="str" cm="1">
        <f t="array" ref="F123">IF(OR($C123="N/A",$D123="N/A",$E123="N/A"),"",(((100/4)*VLOOKUP($C123,$C$161:$F$165,4,FALSE))/100)*VLOOKUP($D123,$D$161:F$165,3,FALSE)*VLOOKUP($E123,$E$161:F$165,2,FALSE) &amp; " (" &amp; INDEX($C$167:$F$170,5-MAX(1,ROUND((((100/4)*VLOOKUP($C123,$C$161:$F$165,4,FALSE))/100)*VLOOKUP($E123,$E$161:$F$165,2,FALSE),0)),VLOOKUP($D123,$D$161:$F$165,3,FALSE)) &amp;")")</f>
        <v/>
      </c>
      <c r="G123" s="50"/>
      <c r="H123" s="21"/>
      <c r="I123" s="21" t="b">
        <f t="shared" si="2"/>
        <v>1</v>
      </c>
      <c r="J123" s="1"/>
      <c r="K123" s="53"/>
    </row>
    <row r="124" spans="1:16" ht="26" x14ac:dyDescent="0.35">
      <c r="A124" s="1" t="s">
        <v>405</v>
      </c>
      <c r="B124" s="77" t="s">
        <v>564</v>
      </c>
      <c r="C124" s="19" t="s">
        <v>35</v>
      </c>
      <c r="D124" s="19" t="s">
        <v>35</v>
      </c>
      <c r="E124" s="19" t="s">
        <v>35</v>
      </c>
      <c r="F124" s="25" t="str" cm="1">
        <f t="array" ref="F124">IF(OR($C124="N/A",$D124="N/A",$E124="N/A"),"",(((100/4)*VLOOKUP($C124,$C$161:$F$165,4,FALSE))/100)*VLOOKUP($D124,$D$161:F$165,3,FALSE)*VLOOKUP($E124,$E$161:F$165,2,FALSE) &amp; " (" &amp; INDEX($C$167:$F$170,5-MAX(1,ROUND((((100/4)*VLOOKUP($C124,$C$161:$F$165,4,FALSE))/100)*VLOOKUP($E124,$E$161:$F$165,2,FALSE),0)),VLOOKUP($D124,$D$161:$F$165,3,FALSE)) &amp;")")</f>
        <v/>
      </c>
      <c r="G124" s="50"/>
      <c r="H124" s="21"/>
      <c r="I124" s="21" t="b">
        <f t="shared" si="2"/>
        <v>1</v>
      </c>
      <c r="J124" s="1"/>
      <c r="K124" s="53"/>
    </row>
    <row r="125" spans="1:16" ht="26" x14ac:dyDescent="0.35">
      <c r="A125" s="1" t="s">
        <v>406</v>
      </c>
      <c r="B125" s="77" t="s">
        <v>566</v>
      </c>
      <c r="C125" s="19" t="s">
        <v>35</v>
      </c>
      <c r="D125" s="19" t="s">
        <v>35</v>
      </c>
      <c r="E125" s="19" t="s">
        <v>35</v>
      </c>
      <c r="F125" s="25" t="str" cm="1">
        <f t="array" ref="F125">IF(OR($C125="N/A",$D125="N/A",$E125="N/A"),"",(((100/4)*VLOOKUP($C125,$C$161:$F$165,4,FALSE))/100)*VLOOKUP($D125,$D$161:F$165,3,FALSE)*VLOOKUP($E125,$E$161:F$165,2,FALSE) &amp; " (" &amp; INDEX($C$167:$F$170,5-MAX(1,ROUND((((100/4)*VLOOKUP($C125,$C$161:$F$165,4,FALSE))/100)*VLOOKUP($E125,$E$161:$F$165,2,FALSE),0)),VLOOKUP($D125,$D$161:$F$165,3,FALSE)) &amp;")")</f>
        <v/>
      </c>
      <c r="G125" s="50"/>
      <c r="H125" s="21"/>
      <c r="I125" s="21" t="b">
        <f t="shared" si="2"/>
        <v>1</v>
      </c>
      <c r="J125" s="1"/>
      <c r="K125" s="53"/>
    </row>
    <row r="126" spans="1:16" ht="26" x14ac:dyDescent="0.35">
      <c r="A126" s="1" t="s">
        <v>407</v>
      </c>
      <c r="B126" s="77" t="s">
        <v>567</v>
      </c>
      <c r="C126" s="19" t="s">
        <v>35</v>
      </c>
      <c r="D126" s="19" t="s">
        <v>35</v>
      </c>
      <c r="E126" s="19" t="s">
        <v>35</v>
      </c>
      <c r="F126" s="25" t="str" cm="1">
        <f t="array" ref="F126">IF(OR($C126="N/A",$D126="N/A",$E126="N/A"),"",(((100/4)*VLOOKUP($C126,$C$161:$F$165,4,FALSE))/100)*VLOOKUP($D126,$D$161:F$165,3,FALSE)*VLOOKUP($E126,$E$161:F$165,2,FALSE) &amp; " (" &amp; INDEX($C$167:$F$170,5-MAX(1,ROUND((((100/4)*VLOOKUP($C126,$C$161:$F$165,4,FALSE))/100)*VLOOKUP($E126,$E$161:$F$165,2,FALSE),0)),VLOOKUP($D126,$D$161:$F$165,3,FALSE)) &amp;")")</f>
        <v/>
      </c>
      <c r="G126" s="50"/>
      <c r="H126" s="21"/>
      <c r="I126" s="21" t="b">
        <f t="shared" si="2"/>
        <v>1</v>
      </c>
      <c r="J126" s="1"/>
      <c r="K126" s="53"/>
    </row>
    <row r="127" spans="1:16" ht="26" x14ac:dyDescent="0.35">
      <c r="A127" s="1" t="s">
        <v>408</v>
      </c>
      <c r="B127" s="77" t="s">
        <v>565</v>
      </c>
      <c r="C127" s="19" t="s">
        <v>35</v>
      </c>
      <c r="D127" s="19" t="s">
        <v>35</v>
      </c>
      <c r="E127" s="19" t="s">
        <v>35</v>
      </c>
      <c r="F127" s="25" t="str" cm="1">
        <f t="array" ref="F127">IF(OR($C127="N/A",$D127="N/A",$E127="N/A"),"",(((100/4)*VLOOKUP($C127,$C$161:$F$165,4,FALSE))/100)*VLOOKUP($D127,$D$161:F$165,3,FALSE)*VLOOKUP($E127,$E$161:F$165,2,FALSE) &amp; " (" &amp; INDEX($C$167:$F$170,5-MAX(1,ROUND((((100/4)*VLOOKUP($C127,$C$161:$F$165,4,FALSE))/100)*VLOOKUP($E127,$E$161:$F$165,2,FALSE),0)),VLOOKUP($D127,$D$161:$F$165,3,FALSE)) &amp;")")</f>
        <v/>
      </c>
      <c r="G127" s="50"/>
      <c r="H127" s="21"/>
      <c r="I127" s="21" t="b">
        <f t="shared" si="2"/>
        <v>1</v>
      </c>
      <c r="J127" s="1"/>
      <c r="K127" s="53"/>
    </row>
    <row r="128" spans="1:16" ht="26" x14ac:dyDescent="0.35">
      <c r="A128" s="1" t="s">
        <v>409</v>
      </c>
      <c r="B128" s="77" t="s">
        <v>568</v>
      </c>
      <c r="C128" s="19" t="s">
        <v>35</v>
      </c>
      <c r="D128" s="19" t="s">
        <v>35</v>
      </c>
      <c r="E128" s="19" t="s">
        <v>35</v>
      </c>
      <c r="F128" s="25" t="str" cm="1">
        <f t="array" ref="F128">IF(OR($C128="N/A",$D128="N/A",$E128="N/A"),"",(((100/4)*VLOOKUP($C128,$C$161:$F$165,4,FALSE))/100)*VLOOKUP($D128,$D$161:F$165,3,FALSE)*VLOOKUP($E128,$E$161:F$165,2,FALSE) &amp; " (" &amp; INDEX($C$167:$F$170,5-MAX(1,ROUND((((100/4)*VLOOKUP($C128,$C$161:$F$165,4,FALSE))/100)*VLOOKUP($E128,$E$161:$F$165,2,FALSE),0)),VLOOKUP($D128,$D$161:$F$165,3,FALSE)) &amp;")")</f>
        <v/>
      </c>
      <c r="G128" s="50"/>
      <c r="H128" s="21"/>
      <c r="I128" s="21" t="b">
        <f t="shared" si="2"/>
        <v>1</v>
      </c>
      <c r="J128" s="1"/>
      <c r="K128" s="53"/>
    </row>
    <row r="129" spans="1:11" ht="26" x14ac:dyDescent="0.35">
      <c r="A129" s="1" t="s">
        <v>268</v>
      </c>
      <c r="B129" s="77" t="s">
        <v>569</v>
      </c>
      <c r="C129" s="19" t="s">
        <v>35</v>
      </c>
      <c r="D129" s="19" t="s">
        <v>35</v>
      </c>
      <c r="E129" s="19" t="s">
        <v>35</v>
      </c>
      <c r="F129" s="25" t="str" cm="1">
        <f t="array" ref="F129">IF(OR($C129="N/A",$D129="N/A",$E129="N/A"),"",(((100/4)*VLOOKUP($C129,$C$161:$F$165,4,FALSE))/100)*VLOOKUP($D129,$D$161:F$165,3,FALSE)*VLOOKUP($E129,$E$161:F$165,2,FALSE) &amp; " (" &amp; INDEX($C$167:$F$170,5-MAX(1,ROUND((((100/4)*VLOOKUP($C129,$C$161:$F$165,4,FALSE))/100)*VLOOKUP($E129,$E$161:$F$165,2,FALSE),0)),VLOOKUP($D129,$D$161:$F$165,3,FALSE)) &amp;")")</f>
        <v/>
      </c>
      <c r="G129" s="50"/>
      <c r="H129" s="21"/>
      <c r="I129" s="21" t="b">
        <f t="shared" si="2"/>
        <v>1</v>
      </c>
      <c r="J129" s="1"/>
      <c r="K129" s="53"/>
    </row>
    <row r="130" spans="1:11" x14ac:dyDescent="0.35">
      <c r="A130" s="1" t="s">
        <v>410</v>
      </c>
      <c r="B130" s="77" t="s">
        <v>463</v>
      </c>
      <c r="C130" s="19" t="s">
        <v>35</v>
      </c>
      <c r="D130" s="19" t="s">
        <v>35</v>
      </c>
      <c r="E130" s="19" t="s">
        <v>35</v>
      </c>
      <c r="F130" s="25" t="str" cm="1">
        <f t="array" ref="F130">IF(OR($C130="N/A",$D130="N/A",$E130="N/A"),"",(((100/4)*VLOOKUP($C130,$C$161:$F$165,4,FALSE))/100)*VLOOKUP($D130,$D$161:F$165,3,FALSE)*VLOOKUP($E130,$E$161:F$165,2,FALSE) &amp; " (" &amp; INDEX($C$167:$F$170,5-MAX(1,ROUND((((100/4)*VLOOKUP($C130,$C$161:$F$165,4,FALSE))/100)*VLOOKUP($E130,$E$161:$F$165,2,FALSE),0)),VLOOKUP($D130,$D$161:$F$165,3,FALSE)) &amp;")")</f>
        <v/>
      </c>
      <c r="G130" s="50"/>
      <c r="H130" s="21"/>
      <c r="I130" s="21" t="b">
        <f t="shared" si="2"/>
        <v>1</v>
      </c>
      <c r="J130" s="1"/>
      <c r="K130" s="53"/>
    </row>
    <row r="131" spans="1:11" ht="26" x14ac:dyDescent="0.35">
      <c r="A131" s="1" t="s">
        <v>411</v>
      </c>
      <c r="B131" s="77" t="s">
        <v>570</v>
      </c>
      <c r="C131" s="19" t="s">
        <v>35</v>
      </c>
      <c r="D131" s="19" t="s">
        <v>35</v>
      </c>
      <c r="E131" s="19" t="s">
        <v>35</v>
      </c>
      <c r="F131" s="25" t="str" cm="1">
        <f t="array" ref="F131">IF(OR($C131="N/A",$D131="N/A",$E131="N/A"),"",(((100/4)*VLOOKUP($C131,$C$161:$F$165,4,FALSE))/100)*VLOOKUP($D131,$D$161:F$165,3,FALSE)*VLOOKUP($E131,$E$161:F$165,2,FALSE) &amp; " (" &amp; INDEX($C$167:$F$170,5-MAX(1,ROUND((((100/4)*VLOOKUP($C131,$C$161:$F$165,4,FALSE))/100)*VLOOKUP($E131,$E$161:$F$165,2,FALSE),0)),VLOOKUP($D131,$D$161:$F$165,3,FALSE)) &amp;")")</f>
        <v/>
      </c>
      <c r="G131" s="50"/>
      <c r="H131" s="21"/>
      <c r="I131" s="21" t="b">
        <f t="shared" si="2"/>
        <v>1</v>
      </c>
      <c r="J131" s="1"/>
      <c r="K131" s="53"/>
    </row>
    <row r="132" spans="1:11" ht="26" x14ac:dyDescent="0.35">
      <c r="A132" s="1" t="s">
        <v>412</v>
      </c>
      <c r="B132" s="77" t="s">
        <v>571</v>
      </c>
      <c r="C132" s="19" t="s">
        <v>35</v>
      </c>
      <c r="D132" s="19" t="s">
        <v>35</v>
      </c>
      <c r="E132" s="19" t="s">
        <v>35</v>
      </c>
      <c r="F132" s="25" t="str" cm="1">
        <f t="array" ref="F132">IF(OR($C132="N/A",$D132="N/A",$E132="N/A"),"",(((100/4)*VLOOKUP($C132,$C$161:$F$165,4,FALSE))/100)*VLOOKUP($D132,$D$161:F$165,3,FALSE)*VLOOKUP($E132,$E$161:F$165,2,FALSE) &amp; " (" &amp; INDEX($C$167:$F$170,5-MAX(1,ROUND((((100/4)*VLOOKUP($C132,$C$161:$F$165,4,FALSE))/100)*VLOOKUP($E132,$E$161:$F$165,2,FALSE),0)),VLOOKUP($D132,$D$161:$F$165,3,FALSE)) &amp;")")</f>
        <v/>
      </c>
      <c r="G132" s="50"/>
      <c r="H132" s="21"/>
      <c r="I132" s="21" t="b">
        <f t="shared" si="2"/>
        <v>1</v>
      </c>
      <c r="J132" s="1"/>
      <c r="K132" s="53"/>
    </row>
    <row r="133" spans="1:11" ht="26" x14ac:dyDescent="0.35">
      <c r="A133" s="1" t="s">
        <v>413</v>
      </c>
      <c r="B133" s="77" t="s">
        <v>572</v>
      </c>
      <c r="C133" s="19" t="s">
        <v>35</v>
      </c>
      <c r="D133" s="19" t="s">
        <v>35</v>
      </c>
      <c r="E133" s="19" t="s">
        <v>35</v>
      </c>
      <c r="F133" s="25" t="str" cm="1">
        <f t="array" ref="F133">IF(OR($C133="N/A",$D133="N/A",$E133="N/A"),"",(((100/4)*VLOOKUP($C133,$C$161:$F$165,4,FALSE))/100)*VLOOKUP($D133,$D$161:F$165,3,FALSE)*VLOOKUP($E133,$E$161:F$165,2,FALSE) &amp; " (" &amp; INDEX($C$167:$F$170,5-MAX(1,ROUND((((100/4)*VLOOKUP($C133,$C$161:$F$165,4,FALSE))/100)*VLOOKUP($E133,$E$161:$F$165,2,FALSE),0)),VLOOKUP($D133,$D$161:$F$165,3,FALSE)) &amp;")")</f>
        <v/>
      </c>
      <c r="G133" s="50"/>
      <c r="H133" s="21"/>
      <c r="I133" s="21" t="b">
        <f t="shared" si="2"/>
        <v>1</v>
      </c>
      <c r="J133" s="1"/>
      <c r="K133" s="53"/>
    </row>
    <row r="134" spans="1:11" x14ac:dyDescent="0.35">
      <c r="A134" s="1" t="s">
        <v>414</v>
      </c>
      <c r="B134" s="77" t="s">
        <v>464</v>
      </c>
      <c r="C134" s="19" t="s">
        <v>35</v>
      </c>
      <c r="D134" s="19" t="s">
        <v>35</v>
      </c>
      <c r="E134" s="19" t="s">
        <v>35</v>
      </c>
      <c r="F134" s="25" t="str" cm="1">
        <f t="array" ref="F134">IF(OR($C134="N/A",$D134="N/A",$E134="N/A"),"",(((100/4)*VLOOKUP($C134,$C$161:$F$165,4,FALSE))/100)*VLOOKUP($D134,$D$161:F$165,3,FALSE)*VLOOKUP($E134,$E$161:F$165,2,FALSE) &amp; " (" &amp; INDEX($C$167:$F$170,5-MAX(1,ROUND((((100/4)*VLOOKUP($C134,$C$161:$F$165,4,FALSE))/100)*VLOOKUP($E134,$E$161:$F$165,2,FALSE),0)),VLOOKUP($D134,$D$161:$F$165,3,FALSE)) &amp;")")</f>
        <v/>
      </c>
      <c r="G134" s="50"/>
      <c r="H134" s="21"/>
      <c r="I134" s="21" t="b">
        <f t="shared" si="2"/>
        <v>1</v>
      </c>
      <c r="J134" s="1"/>
      <c r="K134" s="53"/>
    </row>
    <row r="135" spans="1:11" x14ac:dyDescent="0.35">
      <c r="A135" s="1" t="s">
        <v>415</v>
      </c>
      <c r="B135" s="77" t="s">
        <v>465</v>
      </c>
      <c r="C135" s="19" t="s">
        <v>35</v>
      </c>
      <c r="D135" s="19" t="s">
        <v>35</v>
      </c>
      <c r="E135" s="19" t="s">
        <v>35</v>
      </c>
      <c r="F135" s="25" t="str" cm="1">
        <f t="array" ref="F135">IF(OR($C135="N/A",$D135="N/A",$E135="N/A"),"",(((100/4)*VLOOKUP($C135,$C$161:$F$165,4,FALSE))/100)*VLOOKUP($D135,$D$161:F$165,3,FALSE)*VLOOKUP($E135,$E$161:F$165,2,FALSE) &amp; " (" &amp; INDEX($C$167:$F$170,5-MAX(1,ROUND((((100/4)*VLOOKUP($C135,$C$161:$F$165,4,FALSE))/100)*VLOOKUP($E135,$E$161:$F$165,2,FALSE),0)),VLOOKUP($D135,$D$161:$F$165,3,FALSE)) &amp;")")</f>
        <v/>
      </c>
      <c r="G135" s="50"/>
      <c r="H135" s="21"/>
      <c r="I135" s="21" t="b">
        <f t="shared" si="2"/>
        <v>1</v>
      </c>
      <c r="J135" s="1"/>
      <c r="K135" s="53"/>
    </row>
    <row r="136" spans="1:11" ht="26" x14ac:dyDescent="0.35">
      <c r="A136" s="1" t="s">
        <v>416</v>
      </c>
      <c r="B136" s="77" t="s">
        <v>573</v>
      </c>
      <c r="C136" s="19" t="s">
        <v>35</v>
      </c>
      <c r="D136" s="19" t="s">
        <v>35</v>
      </c>
      <c r="E136" s="19" t="s">
        <v>35</v>
      </c>
      <c r="F136" s="25" t="str" cm="1">
        <f t="array" ref="F136">IF(OR($C136="N/A",$D136="N/A",$E136="N/A"),"",(((100/4)*VLOOKUP($C136,$C$161:$F$165,4,FALSE))/100)*VLOOKUP($D136,$D$161:F$165,3,FALSE)*VLOOKUP($E136,$E$161:F$165,2,FALSE) &amp; " (" &amp; INDEX($C$167:$F$170,5-MAX(1,ROUND((((100/4)*VLOOKUP($C136,$C$161:$F$165,4,FALSE))/100)*VLOOKUP($E136,$E$161:$F$165,2,FALSE),0)),VLOOKUP($D136,$D$161:$F$165,3,FALSE)) &amp;")")</f>
        <v/>
      </c>
      <c r="G136" s="50"/>
      <c r="H136" s="21"/>
      <c r="I136" s="21" t="b">
        <f t="shared" si="2"/>
        <v>1</v>
      </c>
      <c r="J136" s="1"/>
      <c r="K136" s="53"/>
    </row>
    <row r="137" spans="1:11" ht="26" x14ac:dyDescent="0.35">
      <c r="A137" s="1" t="s">
        <v>417</v>
      </c>
      <c r="B137" s="77" t="s">
        <v>574</v>
      </c>
      <c r="C137" s="19" t="s">
        <v>35</v>
      </c>
      <c r="D137" s="19" t="s">
        <v>35</v>
      </c>
      <c r="E137" s="19" t="s">
        <v>35</v>
      </c>
      <c r="F137" s="25" t="str" cm="1">
        <f t="array" ref="F137">IF(OR($C137="N/A",$D137="N/A",$E137="N/A"),"",(((100/4)*VLOOKUP($C137,$C$161:$F$165,4,FALSE))/100)*VLOOKUP($D137,$D$161:F$165,3,FALSE)*VLOOKUP($E137,$E$161:F$165,2,FALSE) &amp; " (" &amp; INDEX($C$167:$F$170,5-MAX(1,ROUND((((100/4)*VLOOKUP($C137,$C$161:$F$165,4,FALSE))/100)*VLOOKUP($E137,$E$161:$F$165,2,FALSE),0)),VLOOKUP($D137,$D$161:$F$165,3,FALSE)) &amp;")")</f>
        <v/>
      </c>
      <c r="G137" s="50"/>
      <c r="H137" s="21"/>
      <c r="I137" s="21" t="b">
        <f t="shared" si="2"/>
        <v>1</v>
      </c>
      <c r="J137" s="1"/>
      <c r="K137" s="53"/>
    </row>
    <row r="138" spans="1:11" ht="26" x14ac:dyDescent="0.35">
      <c r="A138" s="1" t="s">
        <v>418</v>
      </c>
      <c r="B138" s="77" t="s">
        <v>575</v>
      </c>
      <c r="C138" s="19" t="s">
        <v>35</v>
      </c>
      <c r="D138" s="19" t="s">
        <v>35</v>
      </c>
      <c r="E138" s="19" t="s">
        <v>35</v>
      </c>
      <c r="F138" s="25" t="str" cm="1">
        <f t="array" ref="F138">IF(OR($C138="N/A",$D138="N/A",$E138="N/A"),"",(((100/4)*VLOOKUP($C138,$C$161:$F$165,4,FALSE))/100)*VLOOKUP($D138,$D$161:F$165,3,FALSE)*VLOOKUP($E138,$E$161:F$165,2,FALSE) &amp; " (" &amp; INDEX($C$167:$F$170,5-MAX(1,ROUND((((100/4)*VLOOKUP($C138,$C$161:$F$165,4,FALSE))/100)*VLOOKUP($E138,$E$161:$F$165,2,FALSE),0)),VLOOKUP($D138,$D$161:$F$165,3,FALSE)) &amp;")")</f>
        <v/>
      </c>
      <c r="G138" s="50"/>
      <c r="H138" s="21"/>
      <c r="I138" s="21" t="b">
        <f t="shared" si="2"/>
        <v>1</v>
      </c>
      <c r="J138" s="1"/>
      <c r="K138" s="53"/>
    </row>
    <row r="139" spans="1:11" ht="26" x14ac:dyDescent="0.35">
      <c r="A139" s="1" t="s">
        <v>270</v>
      </c>
      <c r="B139" s="77" t="s">
        <v>576</v>
      </c>
      <c r="C139" s="19" t="s">
        <v>35</v>
      </c>
      <c r="D139" s="19" t="s">
        <v>35</v>
      </c>
      <c r="E139" s="19" t="s">
        <v>35</v>
      </c>
      <c r="F139" s="25" t="str" cm="1">
        <f t="array" ref="F139">IF(OR($C139="N/A",$D139="N/A",$E139="N/A"),"",(((100/4)*VLOOKUP($C139,$C$161:$F$165,4,FALSE))/100)*VLOOKUP($D139,$D$161:F$165,3,FALSE)*VLOOKUP($E139,$E$161:F$165,2,FALSE) &amp; " (" &amp; INDEX($C$167:$F$170,5-MAX(1,ROUND((((100/4)*VLOOKUP($C139,$C$161:$F$165,4,FALSE))/100)*VLOOKUP($E139,$E$161:$F$165,2,FALSE),0)),VLOOKUP($D139,$D$161:$F$165,3,FALSE)) &amp;")")</f>
        <v/>
      </c>
      <c r="G139" s="50"/>
      <c r="H139" s="21"/>
      <c r="I139" s="21" t="b">
        <f t="shared" si="2"/>
        <v>1</v>
      </c>
      <c r="J139" s="1"/>
      <c r="K139" s="53"/>
    </row>
    <row r="140" spans="1:11" x14ac:dyDescent="0.35">
      <c r="A140" s="1" t="s">
        <v>419</v>
      </c>
      <c r="B140" s="77" t="s">
        <v>577</v>
      </c>
      <c r="C140" s="19" t="s">
        <v>35</v>
      </c>
      <c r="D140" s="19" t="s">
        <v>35</v>
      </c>
      <c r="E140" s="19" t="s">
        <v>35</v>
      </c>
      <c r="F140" s="25" t="str" cm="1">
        <f t="array" ref="F140">IF(OR($C140="N/A",$D140="N/A",$E140="N/A"),"",(((100/4)*VLOOKUP($C140,$C$161:$F$165,4,FALSE))/100)*VLOOKUP($D140,$D$161:F$165,3,FALSE)*VLOOKUP($E140,$E$161:F$165,2,FALSE) &amp; " (" &amp; INDEX($C$167:$F$170,5-MAX(1,ROUND((((100/4)*VLOOKUP($C140,$C$161:$F$165,4,FALSE))/100)*VLOOKUP($E140,$E$161:$F$165,2,FALSE),0)),VLOOKUP($D140,$D$161:$F$165,3,FALSE)) &amp;")")</f>
        <v/>
      </c>
      <c r="G140" s="50"/>
      <c r="H140" s="21"/>
      <c r="I140" s="21" t="b">
        <f t="shared" si="2"/>
        <v>1</v>
      </c>
      <c r="J140" s="1"/>
      <c r="K140" s="53"/>
    </row>
    <row r="141" spans="1:11" ht="26" x14ac:dyDescent="0.35">
      <c r="A141" s="1" t="s">
        <v>420</v>
      </c>
      <c r="B141" s="77" t="s">
        <v>578</v>
      </c>
      <c r="C141" s="19" t="s">
        <v>35</v>
      </c>
      <c r="D141" s="19" t="s">
        <v>35</v>
      </c>
      <c r="E141" s="19" t="s">
        <v>35</v>
      </c>
      <c r="F141" s="25" t="str" cm="1">
        <f t="array" ref="F141">IF(OR($C141="N/A",$D141="N/A",$E141="N/A"),"",(((100/4)*VLOOKUP($C141,$C$161:$F$165,4,FALSE))/100)*VLOOKUP($D141,$D$161:F$165,3,FALSE)*VLOOKUP($E141,$E$161:F$165,2,FALSE) &amp; " (" &amp; INDEX($C$167:$F$170,5-MAX(1,ROUND((((100/4)*VLOOKUP($C141,$C$161:$F$165,4,FALSE))/100)*VLOOKUP($E141,$E$161:$F$165,2,FALSE),0)),VLOOKUP($D141,$D$161:$F$165,3,FALSE)) &amp;")")</f>
        <v/>
      </c>
      <c r="G141" s="50"/>
      <c r="H141" s="21"/>
      <c r="I141" s="21" t="b">
        <f t="shared" si="2"/>
        <v>1</v>
      </c>
      <c r="J141" s="1"/>
      <c r="K141" s="53"/>
    </row>
    <row r="142" spans="1:11" x14ac:dyDescent="0.35">
      <c r="A142" s="1" t="s">
        <v>421</v>
      </c>
      <c r="B142" s="77" t="s">
        <v>579</v>
      </c>
      <c r="C142" s="19" t="s">
        <v>35</v>
      </c>
      <c r="D142" s="19" t="s">
        <v>35</v>
      </c>
      <c r="E142" s="19" t="s">
        <v>35</v>
      </c>
      <c r="F142" s="25" t="str" cm="1">
        <f t="array" ref="F142">IF(OR($C142="N/A",$D142="N/A",$E142="N/A"),"",(((100/4)*VLOOKUP($C142,$C$161:$F$165,4,FALSE))/100)*VLOOKUP($D142,$D$161:F$165,3,FALSE)*VLOOKUP($E142,$E$161:F$165,2,FALSE) &amp; " (" &amp; INDEX($C$167:$F$170,5-MAX(1,ROUND((((100/4)*VLOOKUP($C142,$C$161:$F$165,4,FALSE))/100)*VLOOKUP($E142,$E$161:$F$165,2,FALSE),0)),VLOOKUP($D142,$D$161:$F$165,3,FALSE)) &amp;")")</f>
        <v/>
      </c>
      <c r="G142" s="50"/>
      <c r="H142" s="21"/>
      <c r="I142" s="21" t="b">
        <f t="shared" si="2"/>
        <v>1</v>
      </c>
      <c r="J142" s="1"/>
      <c r="K142" s="53"/>
    </row>
    <row r="143" spans="1:11" ht="26" x14ac:dyDescent="0.35">
      <c r="A143" s="1" t="s">
        <v>422</v>
      </c>
      <c r="B143" s="77" t="s">
        <v>580</v>
      </c>
      <c r="C143" s="19" t="s">
        <v>35</v>
      </c>
      <c r="D143" s="19" t="s">
        <v>35</v>
      </c>
      <c r="E143" s="19" t="s">
        <v>35</v>
      </c>
      <c r="F143" s="25" t="str" cm="1">
        <f t="array" ref="F143">IF(OR($C143="N/A",$D143="N/A",$E143="N/A"),"",(((100/4)*VLOOKUP($C143,$C$161:$F$165,4,FALSE))/100)*VLOOKUP($D143,$D$161:F$165,3,FALSE)*VLOOKUP($E143,$E$161:F$165,2,FALSE) &amp; " (" &amp; INDEX($C$167:$F$170,5-MAX(1,ROUND((((100/4)*VLOOKUP($C143,$C$161:$F$165,4,FALSE))/100)*VLOOKUP($E143,$E$161:$F$165,2,FALSE),0)),VLOOKUP($D143,$D$161:$F$165,3,FALSE)) &amp;")")</f>
        <v/>
      </c>
      <c r="G143" s="50"/>
      <c r="H143" s="21"/>
      <c r="I143" s="21" t="b">
        <f t="shared" si="2"/>
        <v>1</v>
      </c>
      <c r="J143" s="1"/>
      <c r="K143" s="53"/>
    </row>
    <row r="144" spans="1:11" ht="26" x14ac:dyDescent="0.35">
      <c r="A144" s="1" t="s">
        <v>423</v>
      </c>
      <c r="B144" s="77" t="s">
        <v>581</v>
      </c>
      <c r="C144" s="19" t="s">
        <v>35</v>
      </c>
      <c r="D144" s="19" t="s">
        <v>35</v>
      </c>
      <c r="E144" s="19" t="s">
        <v>35</v>
      </c>
      <c r="F144" s="25" t="str" cm="1">
        <f t="array" ref="F144">IF(OR($C144="N/A",$D144="N/A",$E144="N/A"),"",(((100/4)*VLOOKUP($C144,$C$161:$F$165,4,FALSE))/100)*VLOOKUP($D144,$D$161:F$165,3,FALSE)*VLOOKUP($E144,$E$161:F$165,2,FALSE) &amp; " (" &amp; INDEX($C$167:$F$170,5-MAX(1,ROUND((((100/4)*VLOOKUP($C144,$C$161:$F$165,4,FALSE))/100)*VLOOKUP($E144,$E$161:$F$165,2,FALSE),0)),VLOOKUP($D144,$D$161:$F$165,3,FALSE)) &amp;")")</f>
        <v/>
      </c>
      <c r="G144" s="50"/>
      <c r="H144" s="21"/>
      <c r="I144" s="21" t="b">
        <f t="shared" si="2"/>
        <v>1</v>
      </c>
      <c r="J144" s="1"/>
      <c r="K144" s="53"/>
    </row>
    <row r="145" spans="1:11" ht="26" x14ac:dyDescent="0.35">
      <c r="A145" s="1" t="s">
        <v>424</v>
      </c>
      <c r="B145" s="77" t="s">
        <v>582</v>
      </c>
      <c r="C145" s="19" t="s">
        <v>35</v>
      </c>
      <c r="D145" s="19" t="s">
        <v>35</v>
      </c>
      <c r="E145" s="19" t="s">
        <v>35</v>
      </c>
      <c r="F145" s="25" t="str" cm="1">
        <f t="array" ref="F145">IF(OR($C145="N/A",$D145="N/A",$E145="N/A"),"",(((100/4)*VLOOKUP($C145,$C$161:$F$165,4,FALSE))/100)*VLOOKUP($D145,$D$161:F$165,3,FALSE)*VLOOKUP($E145,$E$161:F$165,2,FALSE) &amp; " (" &amp; INDEX($C$167:$F$170,5-MAX(1,ROUND((((100/4)*VLOOKUP($C145,$C$161:$F$165,4,FALSE))/100)*VLOOKUP($E145,$E$161:$F$165,2,FALSE),0)),VLOOKUP($D145,$D$161:$F$165,3,FALSE)) &amp;")")</f>
        <v/>
      </c>
      <c r="G145" s="50"/>
      <c r="H145" s="21"/>
      <c r="I145" s="21" t="b">
        <f t="shared" si="2"/>
        <v>1</v>
      </c>
      <c r="J145" s="1"/>
      <c r="K145" s="53"/>
    </row>
    <row r="146" spans="1:11" x14ac:dyDescent="0.35">
      <c r="A146" s="1" t="s">
        <v>425</v>
      </c>
      <c r="B146" s="77" t="s">
        <v>583</v>
      </c>
      <c r="C146" s="19" t="s">
        <v>35</v>
      </c>
      <c r="D146" s="19" t="s">
        <v>35</v>
      </c>
      <c r="E146" s="19" t="s">
        <v>35</v>
      </c>
      <c r="F146" s="25" t="str" cm="1">
        <f t="array" ref="F146">IF(OR($C146="N/A",$D146="N/A",$E146="N/A"),"",(((100/4)*VLOOKUP($C146,$C$161:$F$165,4,FALSE))/100)*VLOOKUP($D146,$D$161:F$165,3,FALSE)*VLOOKUP($E146,$E$161:F$165,2,FALSE) &amp; " (" &amp; INDEX($C$167:$F$170,5-MAX(1,ROUND((((100/4)*VLOOKUP($C146,$C$161:$F$165,4,FALSE))/100)*VLOOKUP($E146,$E$161:$F$165,2,FALSE),0)),VLOOKUP($D146,$D$161:$F$165,3,FALSE)) &amp;")")</f>
        <v/>
      </c>
      <c r="G146" s="50"/>
      <c r="H146" s="21"/>
      <c r="I146" s="21" t="b">
        <f t="shared" si="2"/>
        <v>1</v>
      </c>
      <c r="J146" s="1"/>
      <c r="K146" s="53"/>
    </row>
    <row r="147" spans="1:11" x14ac:dyDescent="0.35">
      <c r="A147" s="1" t="s">
        <v>426</v>
      </c>
      <c r="B147" s="42"/>
      <c r="C147" s="19" t="s">
        <v>35</v>
      </c>
      <c r="D147" s="19" t="s">
        <v>35</v>
      </c>
      <c r="E147" s="19" t="s">
        <v>35</v>
      </c>
      <c r="F147" s="25" t="str" cm="1">
        <f t="array" ref="F147">IF(OR($C147="N/A",$D147="N/A",$E147="N/A"),"",(((100/4)*VLOOKUP($C147,$C$161:$F$165,4,FALSE))/100)*VLOOKUP($D147,$D$161:F$165,3,FALSE)*VLOOKUP($E147,$E$161:F$165,2,FALSE) &amp; " (" &amp; INDEX($C$167:$F$170,5-MAX(1,ROUND((((100/4)*VLOOKUP($C147,$C$161:$F$165,4,FALSE))/100)*VLOOKUP($E147,$E$161:$F$165,2,FALSE),0)),VLOOKUP($D147,$D$161:$F$165,3,FALSE)) &amp;")")</f>
        <v/>
      </c>
      <c r="G147" s="50"/>
      <c r="H147" s="21"/>
      <c r="I147" s="21" t="b">
        <f t="shared" si="2"/>
        <v>1</v>
      </c>
      <c r="J147" s="1"/>
      <c r="K147" s="53"/>
    </row>
    <row r="148" spans="1:11" x14ac:dyDescent="0.35">
      <c r="A148" s="1" t="s">
        <v>427</v>
      </c>
      <c r="B148" s="42"/>
      <c r="C148" s="19" t="s">
        <v>35</v>
      </c>
      <c r="D148" s="19" t="s">
        <v>35</v>
      </c>
      <c r="E148" s="19" t="s">
        <v>35</v>
      </c>
      <c r="F148" s="25" t="str" cm="1">
        <f t="array" ref="F148">IF(OR($C148="N/A",$D148="N/A",$E148="N/A"),"",(((100/4)*VLOOKUP($C148,$C$161:$F$165,4,FALSE))/100)*VLOOKUP($D148,$D$161:F$165,3,FALSE)*VLOOKUP($E148,$E$161:F$165,2,FALSE) &amp; " (" &amp; INDEX($C$167:$F$170,5-MAX(1,ROUND((((100/4)*VLOOKUP($C148,$C$161:$F$165,4,FALSE))/100)*VLOOKUP($E148,$E$161:$F$165,2,FALSE),0)),VLOOKUP($D148,$D$161:$F$165,3,FALSE)) &amp;")")</f>
        <v/>
      </c>
      <c r="G148" s="50"/>
      <c r="H148" s="21"/>
      <c r="I148" s="21" t="b">
        <f t="shared" si="2"/>
        <v>1</v>
      </c>
      <c r="J148" s="1"/>
      <c r="K148" s="53"/>
    </row>
    <row r="149" spans="1:11" x14ac:dyDescent="0.35">
      <c r="A149" s="1" t="s">
        <v>271</v>
      </c>
      <c r="B149" s="42"/>
      <c r="C149" s="19" t="s">
        <v>35</v>
      </c>
      <c r="D149" s="19" t="s">
        <v>35</v>
      </c>
      <c r="E149" s="19" t="s">
        <v>35</v>
      </c>
      <c r="F149" s="25" t="str" cm="1">
        <f t="array" ref="F149">IF(OR($C149="N/A",$D149="N/A",$E149="N/A"),"",(((100/4)*VLOOKUP($C149,$C$161:$F$165,4,FALSE))/100)*VLOOKUP($D149,$D$161:F$165,3,FALSE)*VLOOKUP($E149,$E$161:F$165,2,FALSE) &amp; " (" &amp; INDEX($C$167:$F$170,5-MAX(1,ROUND((((100/4)*VLOOKUP($C149,$C$161:$F$165,4,FALSE))/100)*VLOOKUP($E149,$E$161:$F$165,2,FALSE),0)),VLOOKUP($D149,$D$161:$F$165,3,FALSE)) &amp;")")</f>
        <v/>
      </c>
      <c r="G149" s="50"/>
      <c r="H149" s="21"/>
      <c r="I149" s="21" t="b">
        <f t="shared" si="2"/>
        <v>1</v>
      </c>
      <c r="J149" s="1"/>
      <c r="K149" s="53"/>
    </row>
    <row r="150" spans="1:11" x14ac:dyDescent="0.35">
      <c r="A150" s="1" t="s">
        <v>428</v>
      </c>
      <c r="B150" s="42"/>
      <c r="C150" s="19" t="s">
        <v>35</v>
      </c>
      <c r="D150" s="19" t="s">
        <v>35</v>
      </c>
      <c r="E150" s="19" t="s">
        <v>35</v>
      </c>
      <c r="F150" s="25" t="str" cm="1">
        <f t="array" ref="F150">IF(OR($C150="N/A",$D150="N/A",$E150="N/A"),"",(((100/4)*VLOOKUP($C150,$C$161:$F$165,4,FALSE))/100)*VLOOKUP($D150,$D$161:F$165,3,FALSE)*VLOOKUP($E150,$E$161:F$165,2,FALSE) &amp; " (" &amp; INDEX($C$167:$F$170,5-MAX(1,ROUND((((100/4)*VLOOKUP($C150,$C$161:$F$165,4,FALSE))/100)*VLOOKUP($E150,$E$161:$F$165,2,FALSE),0)),VLOOKUP($D150,$D$161:$F$165,3,FALSE)) &amp;")")</f>
        <v/>
      </c>
      <c r="G150" s="50"/>
      <c r="H150" s="21"/>
      <c r="I150" s="21" t="b">
        <f t="shared" si="2"/>
        <v>1</v>
      </c>
      <c r="J150" s="1"/>
      <c r="K150" s="53"/>
    </row>
    <row r="151" spans="1:11" x14ac:dyDescent="0.35">
      <c r="A151" s="1" t="s">
        <v>429</v>
      </c>
      <c r="B151" s="42"/>
      <c r="C151" s="19" t="s">
        <v>35</v>
      </c>
      <c r="D151" s="19" t="s">
        <v>35</v>
      </c>
      <c r="E151" s="19" t="s">
        <v>35</v>
      </c>
      <c r="F151" s="25" t="str" cm="1">
        <f t="array" ref="F151">IF(OR($C151="N/A",$D151="N/A",$E151="N/A"),"",(((100/4)*VLOOKUP($C151,$C$161:$F$165,4,FALSE))/100)*VLOOKUP($D151,$D$161:F$165,3,FALSE)*VLOOKUP($E151,$E$161:F$165,2,FALSE) &amp; " (" &amp; INDEX($C$167:$F$170,5-MAX(1,ROUND((((100/4)*VLOOKUP($C151,$C$161:$F$165,4,FALSE))/100)*VLOOKUP($E151,$E$161:$F$165,2,FALSE),0)),VLOOKUP($D151,$D$161:$F$165,3,FALSE)) &amp;")")</f>
        <v/>
      </c>
      <c r="G151" s="50"/>
      <c r="H151" s="21"/>
      <c r="I151" s="21" t="b">
        <f t="shared" si="2"/>
        <v>1</v>
      </c>
      <c r="J151" s="1"/>
      <c r="K151" s="53"/>
    </row>
    <row r="152" spans="1:11" x14ac:dyDescent="0.35">
      <c r="A152" s="1" t="s">
        <v>430</v>
      </c>
      <c r="B152" s="42"/>
      <c r="C152" s="19" t="s">
        <v>35</v>
      </c>
      <c r="D152" s="19" t="s">
        <v>35</v>
      </c>
      <c r="E152" s="19" t="s">
        <v>35</v>
      </c>
      <c r="F152" s="25" t="str" cm="1">
        <f t="array" ref="F152">IF(OR($C152="N/A",$D152="N/A",$E152="N/A"),"",(((100/4)*VLOOKUP($C152,$C$161:$F$165,4,FALSE))/100)*VLOOKUP($D152,$D$161:F$165,3,FALSE)*VLOOKUP($E152,$E$161:F$165,2,FALSE) &amp; " (" &amp; INDEX($C$167:$F$170,5-MAX(1,ROUND((((100/4)*VLOOKUP($C152,$C$161:$F$165,4,FALSE))/100)*VLOOKUP($E152,$E$161:$F$165,2,FALSE),0)),VLOOKUP($D152,$D$161:$F$165,3,FALSE)) &amp;")")</f>
        <v/>
      </c>
      <c r="G152" s="50"/>
      <c r="H152" s="21"/>
      <c r="I152" s="21" t="b">
        <f t="shared" si="2"/>
        <v>1</v>
      </c>
      <c r="J152" s="1"/>
      <c r="K152" s="53"/>
    </row>
    <row r="153" spans="1:11" x14ac:dyDescent="0.35">
      <c r="A153" s="1" t="s">
        <v>431</v>
      </c>
      <c r="B153" s="42"/>
      <c r="C153" s="19" t="s">
        <v>35</v>
      </c>
      <c r="D153" s="19" t="s">
        <v>35</v>
      </c>
      <c r="E153" s="19" t="s">
        <v>35</v>
      </c>
      <c r="F153" s="25" t="str" cm="1">
        <f t="array" ref="F153">IF(OR($C153="N/A",$D153="N/A",$E153="N/A"),"",(((100/4)*VLOOKUP($C153,$C$161:$F$165,4,FALSE))/100)*VLOOKUP($D153,$D$161:F$165,3,FALSE)*VLOOKUP($E153,$E$161:F$165,2,FALSE) &amp; " (" &amp; INDEX($C$167:$F$170,5-MAX(1,ROUND((((100/4)*VLOOKUP($C153,$C$161:$F$165,4,FALSE))/100)*VLOOKUP($E153,$E$161:$F$165,2,FALSE),0)),VLOOKUP($D153,$D$161:$F$165,3,FALSE)) &amp;")")</f>
        <v/>
      </c>
      <c r="G153" s="50"/>
      <c r="H153" s="21"/>
      <c r="I153" s="21" t="b">
        <f t="shared" si="2"/>
        <v>1</v>
      </c>
      <c r="J153" s="1"/>
      <c r="K153" s="53"/>
    </row>
    <row r="154" spans="1:11" x14ac:dyDescent="0.35">
      <c r="A154" s="1" t="s">
        <v>432</v>
      </c>
      <c r="B154" s="42"/>
      <c r="C154" s="19" t="s">
        <v>35</v>
      </c>
      <c r="D154" s="19" t="s">
        <v>35</v>
      </c>
      <c r="E154" s="19" t="s">
        <v>35</v>
      </c>
      <c r="F154" s="25" t="str" cm="1">
        <f t="array" ref="F154">IF(OR($C154="N/A",$D154="N/A",$E154="N/A"),"",(((100/4)*VLOOKUP($C154,$C$161:$F$165,4,FALSE))/100)*VLOOKUP($D154,$D$161:F$165,3,FALSE)*VLOOKUP($E154,$E$161:F$165,2,FALSE) &amp; " (" &amp; INDEX($C$167:$F$170,5-MAX(1,ROUND((((100/4)*VLOOKUP($C154,$C$161:$F$165,4,FALSE))/100)*VLOOKUP($E154,$E$161:$F$165,2,FALSE),0)),VLOOKUP($D154,$D$161:$F$165,3,FALSE)) &amp;")")</f>
        <v/>
      </c>
      <c r="G154" s="50"/>
      <c r="H154" s="21"/>
      <c r="I154" s="21" t="b">
        <f t="shared" si="2"/>
        <v>1</v>
      </c>
      <c r="J154" s="1"/>
      <c r="K154" s="53"/>
    </row>
    <row r="155" spans="1:11" x14ac:dyDescent="0.35">
      <c r="A155" s="1" t="s">
        <v>433</v>
      </c>
      <c r="B155" s="42"/>
      <c r="C155" s="19" t="s">
        <v>35</v>
      </c>
      <c r="D155" s="19" t="s">
        <v>35</v>
      </c>
      <c r="E155" s="19" t="s">
        <v>35</v>
      </c>
      <c r="F155" s="25" t="str" cm="1">
        <f t="array" ref="F155">IF(OR($C155="N/A",$D155="N/A",$E155="N/A"),"",(((100/4)*VLOOKUP($C155,$C$161:$F$165,4,FALSE))/100)*VLOOKUP($D155,$D$161:F$165,3,FALSE)*VLOOKUP($E155,$E$161:F$165,2,FALSE) &amp; " (" &amp; INDEX($C$167:$F$170,5-MAX(1,ROUND((((100/4)*VLOOKUP($C155,$C$161:$F$165,4,FALSE))/100)*VLOOKUP($E155,$E$161:$F$165,2,FALSE),0)),VLOOKUP($D155,$D$161:$F$165,3,FALSE)) &amp;")")</f>
        <v/>
      </c>
      <c r="G155" s="50"/>
      <c r="H155" s="21"/>
      <c r="I155" s="21" t="b">
        <f t="shared" si="2"/>
        <v>1</v>
      </c>
      <c r="J155" s="1"/>
      <c r="K155" s="53"/>
    </row>
    <row r="156" spans="1:11" x14ac:dyDescent="0.35">
      <c r="A156" s="1" t="s">
        <v>434</v>
      </c>
      <c r="B156" s="39"/>
      <c r="C156" s="19" t="s">
        <v>35</v>
      </c>
      <c r="D156" s="19" t="s">
        <v>35</v>
      </c>
      <c r="E156" s="19" t="s">
        <v>35</v>
      </c>
      <c r="F156" s="25" t="str" cm="1">
        <f t="array" ref="F156">IF(OR($C156="N/A",$D156="N/A",$E156="N/A"),"",(((100/4)*VLOOKUP($C156,$C$161:$F$165,4,FALSE))/100)*VLOOKUP($D156,$D$161:F$165,3,FALSE)*VLOOKUP($E156,$E$161:F$165,2,FALSE) &amp; " (" &amp; INDEX($C$167:$F$170,5-MAX(1,ROUND((((100/4)*VLOOKUP($C156,$C$161:$F$165,4,FALSE))/100)*VLOOKUP($E156,$E$161:$F$165,2,FALSE),0)),VLOOKUP($D156,$D$161:$F$165,3,FALSE)) &amp;")")</f>
        <v/>
      </c>
      <c r="G156" s="50"/>
      <c r="H156" s="21"/>
      <c r="I156" s="21" t="b">
        <f t="shared" si="2"/>
        <v>1</v>
      </c>
      <c r="J156" s="1"/>
      <c r="K156" s="53"/>
    </row>
    <row r="157" spans="1:11" x14ac:dyDescent="0.35">
      <c r="A157" s="1" t="s">
        <v>435</v>
      </c>
      <c r="B157" s="39"/>
      <c r="C157" s="19" t="s">
        <v>35</v>
      </c>
      <c r="D157" s="19" t="s">
        <v>35</v>
      </c>
      <c r="E157" s="19" t="s">
        <v>35</v>
      </c>
      <c r="F157" s="25" t="str" cm="1">
        <f t="array" ref="F157">IF(OR($C157="N/A",$D157="N/A",$E157="N/A"),"",(((100/4)*VLOOKUP($C157,$C$161:$F$165,4,FALSE))/100)*VLOOKUP($D157,$D$161:F$165,3,FALSE)*VLOOKUP($E157,$E$161:F$165,2,FALSE) &amp; " (" &amp; INDEX($C$167:$F$170,5-MAX(1,ROUND((((100/4)*VLOOKUP($C157,$C$161:$F$165,4,FALSE))/100)*VLOOKUP($E157,$E$161:$F$165,2,FALSE),0)),VLOOKUP($D157,$D$161:$F$165,3,FALSE)) &amp;")")</f>
        <v/>
      </c>
      <c r="G157" s="50"/>
      <c r="H157" s="21"/>
      <c r="I157" s="21" t="b">
        <f t="shared" si="2"/>
        <v>1</v>
      </c>
      <c r="J157" s="1"/>
      <c r="K157" s="53"/>
    </row>
    <row r="158" spans="1:11" x14ac:dyDescent="0.35">
      <c r="A158" s="1" t="s">
        <v>436</v>
      </c>
      <c r="B158" s="39"/>
      <c r="C158" s="19" t="s">
        <v>35</v>
      </c>
      <c r="D158" s="19" t="s">
        <v>35</v>
      </c>
      <c r="E158" s="19" t="s">
        <v>35</v>
      </c>
      <c r="F158" s="25" t="str" cm="1">
        <f t="array" ref="F158">IF(OR($C158="N/A",$D158="N/A",$E158="N/A"),"",(((100/4)*VLOOKUP($C158,$C$161:$F$165,4,FALSE))/100)*VLOOKUP($D158,$D$161:F$165,3,FALSE)*VLOOKUP($E158,$E$161:F$165,2,FALSE) &amp; " (" &amp; INDEX($C$167:$F$170,5-MAX(1,ROUND((((100/4)*VLOOKUP($C158,$C$161:$F$165,4,FALSE))/100)*VLOOKUP($E158,$E$161:$F$165,2,FALSE),0)),VLOOKUP($D158,$D$161:$F$165,3,FALSE)) &amp;")")</f>
        <v/>
      </c>
      <c r="G158" s="50"/>
      <c r="H158" s="21"/>
      <c r="I158" s="21" t="b">
        <f t="shared" ref="I158:I160" si="3">NOT($H$47)</f>
        <v>1</v>
      </c>
      <c r="K158" s="53"/>
    </row>
    <row r="159" spans="1:11" x14ac:dyDescent="0.35">
      <c r="H159" s="21"/>
      <c r="I159" s="21" t="b">
        <f t="shared" si="3"/>
        <v>1</v>
      </c>
    </row>
    <row r="160" spans="1:11" x14ac:dyDescent="0.35">
      <c r="H160" s="21"/>
      <c r="I160" s="21" t="b">
        <f t="shared" si="3"/>
        <v>1</v>
      </c>
    </row>
    <row r="161" spans="1:12" x14ac:dyDescent="0.35">
      <c r="B161" s="33" t="s">
        <v>437</v>
      </c>
      <c r="C161" s="17" t="s">
        <v>35</v>
      </c>
      <c r="D161" s="17" t="s">
        <v>35</v>
      </c>
      <c r="E161" s="17" t="s">
        <v>35</v>
      </c>
      <c r="F161" s="5">
        <v>0</v>
      </c>
    </row>
    <row r="162" spans="1:12" x14ac:dyDescent="0.35">
      <c r="B162" s="23" t="str">
        <f>"25%   "</f>
        <v xml:space="preserve">25%   </v>
      </c>
      <c r="C162" s="81" t="s">
        <v>438</v>
      </c>
      <c r="D162" s="81" t="s">
        <v>466</v>
      </c>
      <c r="E162" s="81" t="s">
        <v>467</v>
      </c>
      <c r="F162" s="5">
        <v>1</v>
      </c>
    </row>
    <row r="163" spans="1:12" x14ac:dyDescent="0.35">
      <c r="B163" s="23" t="str">
        <f>"50%   "</f>
        <v xml:space="preserve">50%   </v>
      </c>
      <c r="C163" s="81" t="s">
        <v>439</v>
      </c>
      <c r="D163" s="81" t="s">
        <v>468</v>
      </c>
      <c r="E163" s="81" t="s">
        <v>588</v>
      </c>
      <c r="F163" s="5">
        <v>2</v>
      </c>
    </row>
    <row r="164" spans="1:12" x14ac:dyDescent="0.35">
      <c r="B164" s="23" t="str">
        <f>"75%   "</f>
        <v xml:space="preserve">75%   </v>
      </c>
      <c r="C164" s="81" t="s">
        <v>586</v>
      </c>
      <c r="D164" s="81" t="s">
        <v>469</v>
      </c>
      <c r="E164" s="81" t="s">
        <v>586</v>
      </c>
      <c r="F164" s="5">
        <v>3</v>
      </c>
    </row>
    <row r="165" spans="1:12" x14ac:dyDescent="0.35">
      <c r="B165" s="23" t="str">
        <f>"100%   "</f>
        <v xml:space="preserve">100%   </v>
      </c>
      <c r="C165" s="81" t="s">
        <v>440</v>
      </c>
      <c r="D165" s="81" t="s">
        <v>470</v>
      </c>
      <c r="E165" s="81" t="s">
        <v>587</v>
      </c>
      <c r="F165" s="5">
        <v>4</v>
      </c>
    </row>
    <row r="167" spans="1:12" x14ac:dyDescent="0.35">
      <c r="B167" s="10" t="str">
        <f>"Probability    4  "</f>
        <v xml:space="preserve">Probability    4  </v>
      </c>
      <c r="C167" s="22" t="s">
        <v>441</v>
      </c>
      <c r="D167" s="22" t="s">
        <v>441</v>
      </c>
      <c r="E167" s="22" t="s">
        <v>442</v>
      </c>
      <c r="F167" s="82" t="s">
        <v>442</v>
      </c>
    </row>
    <row r="168" spans="1:12" x14ac:dyDescent="0.35">
      <c r="B168" s="10" t="str">
        <f>"3  "</f>
        <v xml:space="preserve">3  </v>
      </c>
      <c r="C168" s="22" t="s">
        <v>441</v>
      </c>
      <c r="D168" s="22" t="s">
        <v>441</v>
      </c>
      <c r="E168" s="22" t="s">
        <v>441</v>
      </c>
      <c r="F168" s="22" t="s">
        <v>442</v>
      </c>
    </row>
    <row r="169" spans="1:12" x14ac:dyDescent="0.35">
      <c r="B169" s="10" t="str">
        <f>"2  "</f>
        <v xml:space="preserve">2  </v>
      </c>
      <c r="C169" s="22" t="s">
        <v>654</v>
      </c>
      <c r="D169" s="22" t="s">
        <v>441</v>
      </c>
      <c r="E169" s="22" t="s">
        <v>441</v>
      </c>
      <c r="F169" s="22" t="s">
        <v>441</v>
      </c>
    </row>
    <row r="170" spans="1:12" x14ac:dyDescent="0.35">
      <c r="B170" s="10" t="str">
        <f>"1  "</f>
        <v xml:space="preserve">1  </v>
      </c>
      <c r="C170" s="22" t="s">
        <v>654</v>
      </c>
      <c r="D170" s="22" t="s">
        <v>654</v>
      </c>
      <c r="E170" s="22" t="s">
        <v>441</v>
      </c>
      <c r="F170" s="22" t="s">
        <v>441</v>
      </c>
    </row>
    <row r="171" spans="1:12" x14ac:dyDescent="0.35">
      <c r="C171" s="5">
        <v>1</v>
      </c>
      <c r="D171" s="5">
        <v>2</v>
      </c>
      <c r="E171" s="5">
        <v>3</v>
      </c>
      <c r="F171" s="5">
        <v>4</v>
      </c>
    </row>
    <row r="172" spans="1:12" x14ac:dyDescent="0.35">
      <c r="E172" s="83"/>
      <c r="F172" s="91" t="s">
        <v>585</v>
      </c>
    </row>
    <row r="174" spans="1:12" ht="15.5" x14ac:dyDescent="0.35">
      <c r="A174" s="7" t="s">
        <v>267</v>
      </c>
      <c r="B174" s="8" t="s">
        <v>676</v>
      </c>
      <c r="G174" s="15"/>
      <c r="I174" s="5"/>
      <c r="J174" s="5"/>
      <c r="K174" s="5"/>
      <c r="L174" s="5"/>
    </row>
    <row r="175" spans="1:12" x14ac:dyDescent="0.35">
      <c r="G175" s="15"/>
      <c r="I175" s="5"/>
      <c r="J175" s="5"/>
      <c r="K175" s="5"/>
      <c r="L175" s="5"/>
    </row>
    <row r="176" spans="1:12" x14ac:dyDescent="0.35">
      <c r="B176" s="105" t="str">
        <f>IF($C$47="Yes","No assessment necessary - de-minimis issue",IF(LEFT($C$12,3)="Not","Not applicable - this section does not need to be completed","A reporting obligation may exist; please complete this section"))</f>
        <v>A reporting obligation may exist; please complete this section</v>
      </c>
      <c r="C176" s="105"/>
      <c r="D176" s="105"/>
      <c r="G176" s="15"/>
      <c r="I176" s="21" t="b">
        <f t="shared" ref="I176:I186" si="4">NOT($H$47)</f>
        <v>1</v>
      </c>
      <c r="J176" s="5"/>
      <c r="K176" s="5"/>
      <c r="L176" s="5"/>
    </row>
    <row r="177" spans="1:12" x14ac:dyDescent="0.35">
      <c r="F177" s="37" t="s">
        <v>327</v>
      </c>
      <c r="G177" s="38" t="s">
        <v>529</v>
      </c>
      <c r="I177" s="21" t="b">
        <f t="shared" si="4"/>
        <v>1</v>
      </c>
      <c r="J177" s="5"/>
      <c r="K177" s="5"/>
      <c r="L177" s="5"/>
    </row>
    <row r="178" spans="1:12" ht="43.25" customHeight="1" x14ac:dyDescent="0.35">
      <c r="A178" s="2">
        <v>6.01</v>
      </c>
      <c r="B178" s="121" t="s">
        <v>471</v>
      </c>
      <c r="C178" s="120"/>
      <c r="D178" s="120"/>
      <c r="E178" s="44" t="str">
        <f>IF(COUNTIF($F$181:$F$184,"Yes")+COUNTIF($F$181:$F$184,"Still unclear")=0,IF(COUNTIF($F$181:$F$184,"No")=4,"No","(select)"),IF(COUNTIF($F$181:$F$184,"Yes")&gt;0,"Yes",IF(COUNTIF($F$181:$F$184,"Still unclear")&gt;0,"Still unclear","(select)")))</f>
        <v>(select)</v>
      </c>
      <c r="F178" s="19" t="s">
        <v>365</v>
      </c>
      <c r="G178" s="47"/>
      <c r="I178" s="21" t="b">
        <f t="shared" si="4"/>
        <v>1</v>
      </c>
      <c r="J178" s="5"/>
      <c r="K178" s="53"/>
      <c r="L178" s="5"/>
    </row>
    <row r="179" spans="1:12" ht="14.4" customHeight="1" x14ac:dyDescent="0.35">
      <c r="A179" s="2">
        <v>6.02</v>
      </c>
      <c r="B179" s="121" t="s">
        <v>472</v>
      </c>
      <c r="C179" s="120"/>
      <c r="D179" s="120"/>
      <c r="E179" s="4"/>
      <c r="F179" s="19" t="s">
        <v>365</v>
      </c>
      <c r="G179" s="47"/>
      <c r="I179" s="21" t="b">
        <f t="shared" si="4"/>
        <v>1</v>
      </c>
      <c r="J179" s="5"/>
      <c r="K179" s="53"/>
      <c r="L179" s="5"/>
    </row>
    <row r="180" spans="1:12" ht="15" customHeight="1" x14ac:dyDescent="0.35">
      <c r="A180" s="2">
        <v>6.03</v>
      </c>
      <c r="B180" s="121" t="s">
        <v>473</v>
      </c>
      <c r="C180" s="120"/>
      <c r="D180" s="120"/>
      <c r="E180" s="4"/>
      <c r="F180" s="19" t="s">
        <v>365</v>
      </c>
      <c r="G180" s="47"/>
      <c r="I180" s="21" t="b">
        <f t="shared" si="4"/>
        <v>1</v>
      </c>
      <c r="J180" s="5"/>
      <c r="K180" s="53"/>
      <c r="L180" s="5"/>
    </row>
    <row r="181" spans="1:12" ht="15" customHeight="1" x14ac:dyDescent="0.35">
      <c r="A181" s="2">
        <v>6.04</v>
      </c>
      <c r="B181" s="121" t="s">
        <v>474</v>
      </c>
      <c r="C181" s="120"/>
      <c r="D181" s="120"/>
      <c r="E181" s="4"/>
      <c r="F181" s="19" t="s">
        <v>365</v>
      </c>
      <c r="G181" s="47"/>
      <c r="I181" s="21" t="b">
        <f t="shared" si="4"/>
        <v>1</v>
      </c>
      <c r="J181" s="5"/>
      <c r="K181" s="53"/>
      <c r="L181" s="5"/>
    </row>
    <row r="182" spans="1:12" ht="15" customHeight="1" x14ac:dyDescent="0.35">
      <c r="A182" s="2">
        <v>6.05</v>
      </c>
      <c r="B182" s="121" t="s">
        <v>589</v>
      </c>
      <c r="C182" s="120"/>
      <c r="D182" s="120"/>
      <c r="E182" s="4"/>
      <c r="F182" s="19" t="s">
        <v>365</v>
      </c>
      <c r="G182" s="47"/>
      <c r="I182" s="21" t="b">
        <f t="shared" si="4"/>
        <v>1</v>
      </c>
      <c r="J182" s="5"/>
      <c r="K182" s="53"/>
      <c r="L182" s="5"/>
    </row>
    <row r="183" spans="1:12" ht="30.65" customHeight="1" x14ac:dyDescent="0.35">
      <c r="A183" s="2">
        <v>6.06</v>
      </c>
      <c r="B183" s="121" t="s">
        <v>590</v>
      </c>
      <c r="C183" s="120"/>
      <c r="D183" s="120"/>
      <c r="E183" s="43"/>
      <c r="F183" s="19" t="s">
        <v>365</v>
      </c>
      <c r="G183" s="48"/>
      <c r="I183" s="21" t="b">
        <f t="shared" si="4"/>
        <v>1</v>
      </c>
      <c r="J183" s="5"/>
      <c r="K183" s="53"/>
      <c r="L183" s="5"/>
    </row>
    <row r="184" spans="1:12" ht="15" customHeight="1" x14ac:dyDescent="0.35">
      <c r="A184" s="2">
        <v>6.07</v>
      </c>
      <c r="B184" s="121" t="s">
        <v>475</v>
      </c>
      <c r="C184" s="120"/>
      <c r="D184" s="120"/>
      <c r="E184" s="43"/>
      <c r="F184" s="19" t="s">
        <v>365</v>
      </c>
      <c r="G184" s="47"/>
      <c r="I184" s="21" t="b">
        <f t="shared" si="4"/>
        <v>1</v>
      </c>
      <c r="J184" s="5"/>
      <c r="K184" s="53"/>
      <c r="L184" s="5"/>
    </row>
    <row r="185" spans="1:12" x14ac:dyDescent="0.35">
      <c r="A185" s="1"/>
      <c r="B185" s="4"/>
      <c r="C185" s="4"/>
      <c r="D185" s="4"/>
      <c r="E185" s="4"/>
      <c r="F185" s="18"/>
      <c r="G185" s="4"/>
      <c r="I185" s="21" t="b">
        <f t="shared" si="4"/>
        <v>1</v>
      </c>
      <c r="J185" s="5"/>
      <c r="K185" s="5"/>
      <c r="L185" s="5"/>
    </row>
    <row r="186" spans="1:12" x14ac:dyDescent="0.35">
      <c r="B186" s="3" t="s">
        <v>444</v>
      </c>
      <c r="F186" s="101" t="str">
        <f>IF(LEFT($B$176,3)="Not","No reporting obligation (no applicability)",IF(COUNTIF($E$178:$F$180,"(select)")&gt;0,IF(COUNTIF($E$178:$F$180,"No")&gt;0,"No reporting obligation","(please complete)"),IF(COUNTIF($E$178:$F$180,"Yes")=4,"Reporting obligation exists",IF(COUNTIF($E$178:$F$180,"Still unclear")+COUNTIF($E$178:$F$180,"Yes")=4,"Reporting obligation to be expected","No reporting obligation"))))</f>
        <v>(please complete)</v>
      </c>
      <c r="G186" s="101"/>
      <c r="I186" s="21" t="b">
        <f t="shared" si="4"/>
        <v>1</v>
      </c>
      <c r="J186" s="5"/>
      <c r="K186" s="5"/>
      <c r="L186" s="5"/>
    </row>
    <row r="187" spans="1:12" x14ac:dyDescent="0.35">
      <c r="G187" s="15"/>
      <c r="I187" s="5"/>
      <c r="J187" s="5"/>
      <c r="K187" s="5"/>
      <c r="L187" s="5"/>
    </row>
    <row r="188" spans="1:12" ht="15.5" x14ac:dyDescent="0.35">
      <c r="A188" s="7" t="s">
        <v>266</v>
      </c>
      <c r="B188" s="8" t="s">
        <v>443</v>
      </c>
      <c r="G188" s="15"/>
      <c r="I188" s="5"/>
      <c r="J188" s="5"/>
      <c r="K188" s="5"/>
      <c r="L188" s="5"/>
    </row>
    <row r="189" spans="1:12" x14ac:dyDescent="0.35">
      <c r="G189" s="15"/>
      <c r="I189" s="5"/>
      <c r="J189" s="5"/>
      <c r="K189" s="5"/>
      <c r="L189" s="5"/>
    </row>
    <row r="190" spans="1:12" x14ac:dyDescent="0.35">
      <c r="B190" s="105" t="str">
        <f>IF($C$47="Yes","No assessment necessary - de-minimis issue",IF(LEFT($C$13,3)="Not","Not applicable - this section does not need to be completed","A reporting obligation may exist; please complete this section"))</f>
        <v>A reporting obligation may exist; please complete this section</v>
      </c>
      <c r="C190" s="105"/>
      <c r="D190" s="105"/>
      <c r="G190" s="15"/>
      <c r="I190" s="21" t="b">
        <f t="shared" ref="I190:I196" si="5">NOT($H$47)</f>
        <v>1</v>
      </c>
      <c r="J190" s="5"/>
      <c r="K190" s="5"/>
      <c r="L190" s="5"/>
    </row>
    <row r="191" spans="1:12" x14ac:dyDescent="0.35">
      <c r="F191" s="37" t="s">
        <v>327</v>
      </c>
      <c r="G191" s="92" t="s">
        <v>529</v>
      </c>
      <c r="I191" s="21" t="b">
        <f t="shared" si="5"/>
        <v>1</v>
      </c>
      <c r="J191" s="5"/>
      <c r="K191" s="5"/>
      <c r="L191" s="5"/>
    </row>
    <row r="192" spans="1:12" ht="47.4" customHeight="1" x14ac:dyDescent="0.35">
      <c r="A192" s="2">
        <v>7.01</v>
      </c>
      <c r="B192" s="117" t="s">
        <v>591</v>
      </c>
      <c r="C192" s="118"/>
      <c r="D192" s="118"/>
      <c r="E192" s="44" t="str">
        <f>IF(COUNTIF($F$193:$F$194,"Yes")+COUNTIF($F$193:$F$194,"Still unclear")=0,IF(COUNTIF($F$193:$F$194,"No")=2,"Nein","(select)"),IF(COUNTIF($F$193:$F$194,"Yes")&gt;0,"Yes",IF(COUNTIF($F$193:$F$194,"Still unclear")&gt;0,"Still unclear","(select)")))</f>
        <v>(select)</v>
      </c>
      <c r="F192" s="19" t="s">
        <v>365</v>
      </c>
      <c r="G192" s="47"/>
      <c r="I192" s="21" t="b">
        <f t="shared" si="5"/>
        <v>1</v>
      </c>
      <c r="J192" s="5"/>
      <c r="K192" s="53"/>
      <c r="L192" s="5"/>
    </row>
    <row r="193" spans="1:12" ht="44" customHeight="1" x14ac:dyDescent="0.35">
      <c r="A193" s="2">
        <v>7.02</v>
      </c>
      <c r="B193" s="117" t="s">
        <v>592</v>
      </c>
      <c r="C193" s="118"/>
      <c r="D193" s="118"/>
      <c r="E193" s="4"/>
      <c r="F193" s="19" t="s">
        <v>365</v>
      </c>
      <c r="G193" s="47"/>
      <c r="I193" s="21" t="b">
        <f t="shared" si="5"/>
        <v>1</v>
      </c>
      <c r="J193" s="5"/>
      <c r="K193" s="53"/>
      <c r="L193" s="5"/>
    </row>
    <row r="194" spans="1:12" ht="45" customHeight="1" x14ac:dyDescent="0.35">
      <c r="A194" s="2">
        <v>7.03</v>
      </c>
      <c r="B194" s="117" t="s">
        <v>593</v>
      </c>
      <c r="C194" s="118"/>
      <c r="D194" s="118"/>
      <c r="E194" s="4"/>
      <c r="F194" s="19" t="s">
        <v>365</v>
      </c>
      <c r="G194" s="47"/>
      <c r="I194" s="21" t="b">
        <f t="shared" si="5"/>
        <v>1</v>
      </c>
      <c r="J194" s="5"/>
      <c r="K194" s="53"/>
      <c r="L194" s="5"/>
    </row>
    <row r="195" spans="1:12" x14ac:dyDescent="0.35">
      <c r="A195" s="1"/>
      <c r="B195" s="4"/>
      <c r="C195" s="4"/>
      <c r="D195" s="4"/>
      <c r="E195" s="4"/>
      <c r="F195" s="18"/>
      <c r="G195" s="4"/>
      <c r="I195" s="21" t="b">
        <f t="shared" si="5"/>
        <v>1</v>
      </c>
      <c r="J195" s="5"/>
      <c r="K195" s="5"/>
      <c r="L195" s="5"/>
    </row>
    <row r="196" spans="1:12" x14ac:dyDescent="0.35">
      <c r="B196" s="3" t="s">
        <v>444</v>
      </c>
      <c r="F196" s="101" t="str">
        <f>IF(LEFT($B$190,3)="Not","No reporting obligation (no applicability)",IF(COUNTIF($E$192:$F$192,"(select)")&gt;0,IF(COUNTIF($E$192:$F$192,"No")&gt;0,"No reporting obligation","(please complete)"),IF(COUNTIF($E$192:$F$192,"Yes")=2,"Reporting obligation exists",IF(COUNTIF($E$192:$F$192,"Still unclear")+COUNTIF($E$192:$F$192,"Yes")=2,"Reporting obligation to be expected","No reporting obligation"))))</f>
        <v>(please complete)</v>
      </c>
      <c r="G196" s="101"/>
      <c r="I196" s="21" t="b">
        <f t="shared" si="5"/>
        <v>1</v>
      </c>
      <c r="J196" s="5"/>
      <c r="K196" s="5"/>
      <c r="L196" s="5"/>
    </row>
    <row r="197" spans="1:12" x14ac:dyDescent="0.35">
      <c r="B197" s="3"/>
      <c r="I197" s="5"/>
      <c r="J197" s="5"/>
      <c r="K197" s="5"/>
      <c r="L197" s="5"/>
    </row>
    <row r="198" spans="1:12" ht="15.5" x14ac:dyDescent="0.35">
      <c r="A198" s="7" t="s">
        <v>265</v>
      </c>
      <c r="B198" s="93" t="s">
        <v>594</v>
      </c>
    </row>
    <row r="200" spans="1:12" x14ac:dyDescent="0.35">
      <c r="A200" s="2">
        <v>8.01</v>
      </c>
      <c r="B200" s="2" t="s">
        <v>674</v>
      </c>
      <c r="C200" s="28" t="str" cm="1">
        <f t="array" ref="C200">IF($C$47="Yes","No",IF(SUMPRODUCT(--ISNUMBER(SEARCH("Medium",$F$120:$F$158))+SUMPRODUCT(--ISNUMBER(SEARCH("High",$F$120:$F$158))))&gt;0,"Yes","No"))</f>
        <v>No</v>
      </c>
      <c r="D200" s="13"/>
    </row>
    <row r="201" spans="1:12" x14ac:dyDescent="0.35">
      <c r="A201" s="2">
        <v>8.02</v>
      </c>
      <c r="B201" s="2" t="s">
        <v>445</v>
      </c>
      <c r="C201" s="28" t="str" cm="1">
        <f t="array" ref="C201">IF($C$47="Yes","No",IF(SUMPRODUCT(--ISNUMBER(SEARCH("High",$F$120:$F$158)))&gt;0,"Yes","No"))</f>
        <v>No</v>
      </c>
      <c r="D201" s="13"/>
    </row>
    <row r="202" spans="1:12" ht="21" customHeight="1" x14ac:dyDescent="0.35">
      <c r="C202" s="28"/>
      <c r="D202" s="13"/>
      <c r="F202" s="37" t="s">
        <v>446</v>
      </c>
      <c r="G202" s="92" t="s">
        <v>529</v>
      </c>
      <c r="I202" s="83"/>
      <c r="J202" s="83"/>
      <c r="K202" s="83"/>
    </row>
    <row r="203" spans="1:12" x14ac:dyDescent="0.35">
      <c r="A203" s="2">
        <v>8.0299999999999994</v>
      </c>
      <c r="B203" s="2" t="s">
        <v>602</v>
      </c>
      <c r="C203" s="28" t="str">
        <f>IF($C$201="Yes","Yes","No")</f>
        <v>No</v>
      </c>
      <c r="D203" s="13"/>
      <c r="E203" s="2" t="s">
        <v>604</v>
      </c>
      <c r="F203" s="30" t="s">
        <v>365</v>
      </c>
      <c r="G203" s="67"/>
      <c r="I203" s="119" t="s">
        <v>476</v>
      </c>
      <c r="J203" s="120"/>
      <c r="K203" s="83"/>
    </row>
    <row r="204" spans="1:12" x14ac:dyDescent="0.35">
      <c r="A204" s="2">
        <v>8.0399999999999991</v>
      </c>
      <c r="B204" s="2" t="s">
        <v>603</v>
      </c>
      <c r="C204" s="28" t="str">
        <f>IF($C$200="Yes","Yes","No")</f>
        <v>No</v>
      </c>
      <c r="D204" s="13"/>
      <c r="E204" s="2" t="s">
        <v>604</v>
      </c>
      <c r="F204" s="30" t="s">
        <v>365</v>
      </c>
      <c r="G204" s="67"/>
      <c r="I204" s="110" t="s">
        <v>605</v>
      </c>
      <c r="J204" s="116"/>
      <c r="K204" s="85" t="s">
        <v>447</v>
      </c>
    </row>
    <row r="205" spans="1:12" x14ac:dyDescent="0.35">
      <c r="A205" s="2">
        <v>8.0500000000000007</v>
      </c>
      <c r="B205" s="2" t="s">
        <v>595</v>
      </c>
      <c r="C205" s="28" t="str">
        <f>IF($C$47="Yes","No",IF($D$116="Yes","Yes","No"))</f>
        <v>No</v>
      </c>
      <c r="D205" s="13"/>
      <c r="E205" s="2" t="s">
        <v>48</v>
      </c>
      <c r="F205" s="30" t="s">
        <v>365</v>
      </c>
      <c r="G205" s="84"/>
      <c r="I205" s="110" t="s">
        <v>610</v>
      </c>
      <c r="J205" s="116"/>
      <c r="K205" s="52" t="s">
        <v>609</v>
      </c>
    </row>
    <row r="206" spans="1:12" x14ac:dyDescent="0.35">
      <c r="A206" s="2">
        <v>8.06</v>
      </c>
      <c r="B206" s="2" t="s">
        <v>596</v>
      </c>
      <c r="C206" s="28" t="str">
        <f>IF($C$201="Yes","Yes","No")</f>
        <v>No</v>
      </c>
      <c r="D206" s="13"/>
      <c r="E206" s="2" t="s">
        <v>48</v>
      </c>
      <c r="F206" s="30" t="s">
        <v>365</v>
      </c>
      <c r="G206" s="84"/>
      <c r="I206" s="110" t="s">
        <v>605</v>
      </c>
      <c r="J206" s="116"/>
      <c r="K206" s="85" t="s">
        <v>447</v>
      </c>
    </row>
    <row r="207" spans="1:12" x14ac:dyDescent="0.35">
      <c r="A207" s="1"/>
      <c r="B207" s="4"/>
      <c r="C207" s="4"/>
      <c r="D207" s="4"/>
      <c r="E207" s="4"/>
      <c r="F207" s="4"/>
      <c r="I207" s="86"/>
      <c r="J207" s="86"/>
      <c r="K207" s="83"/>
    </row>
    <row r="208" spans="1:12" x14ac:dyDescent="0.35">
      <c r="A208" s="2">
        <v>8.07</v>
      </c>
      <c r="B208" s="89" t="s">
        <v>678</v>
      </c>
      <c r="C208" s="28" t="str">
        <f>IF($C$47="Yes","No",IF(LEFT($F$186,2)="No","No",IF(RIGHT($F$186,6)="exists","Yes","Potentially")))</f>
        <v>Potentially</v>
      </c>
      <c r="D208" s="13"/>
      <c r="E208" s="2" t="s">
        <v>604</v>
      </c>
      <c r="F208" s="30" t="s">
        <v>365</v>
      </c>
      <c r="G208" s="67"/>
      <c r="I208" s="110" t="s">
        <v>608</v>
      </c>
      <c r="J208" s="116"/>
      <c r="K208" s="85" t="s">
        <v>606</v>
      </c>
    </row>
    <row r="209" spans="1:11" x14ac:dyDescent="0.35">
      <c r="A209" s="2">
        <v>8.08</v>
      </c>
      <c r="B209" s="89" t="s">
        <v>601</v>
      </c>
      <c r="C209" s="28" t="str">
        <f>IF($C$47="Yes","No",IF(LEFT($F$196,2)="No","No",IF(RIGHT($F$196,6)="exists","Yes","Potentially")))</f>
        <v>Potentially</v>
      </c>
      <c r="D209" s="13"/>
      <c r="E209" s="2" t="s">
        <v>604</v>
      </c>
      <c r="F209" s="30" t="s">
        <v>365</v>
      </c>
      <c r="G209" s="67"/>
      <c r="I209" s="87" t="s">
        <v>607</v>
      </c>
      <c r="J209" s="86"/>
      <c r="K209" s="85"/>
    </row>
    <row r="210" spans="1:11" x14ac:dyDescent="0.35">
      <c r="A210" s="1"/>
      <c r="B210" s="88"/>
      <c r="C210" s="4"/>
      <c r="D210" s="4"/>
      <c r="E210" s="4"/>
      <c r="F210" s="4"/>
    </row>
    <row r="211" spans="1:11" ht="32.4" customHeight="1" x14ac:dyDescent="0.35">
      <c r="A211" s="2">
        <v>8.09</v>
      </c>
      <c r="B211" s="88" t="s">
        <v>597</v>
      </c>
      <c r="C211" s="66"/>
      <c r="D211" s="51"/>
      <c r="E211" s="2" t="s">
        <v>604</v>
      </c>
      <c r="F211" s="30" t="s">
        <v>365</v>
      </c>
      <c r="G211" s="67"/>
    </row>
    <row r="212" spans="1:11" x14ac:dyDescent="0.35">
      <c r="A212" s="1"/>
      <c r="B212" s="4"/>
      <c r="C212" s="4"/>
      <c r="D212" s="4"/>
      <c r="E212" s="4"/>
      <c r="F212" s="4"/>
    </row>
    <row r="213" spans="1:11" ht="53" customHeight="1" x14ac:dyDescent="0.35">
      <c r="A213" s="1" t="s">
        <v>264</v>
      </c>
      <c r="B213" s="4" t="s">
        <v>600</v>
      </c>
      <c r="C213" s="102"/>
      <c r="D213" s="103"/>
      <c r="E213" s="103"/>
      <c r="F213" s="103"/>
      <c r="G213" s="103"/>
    </row>
    <row r="215" spans="1:11" ht="54.75" customHeight="1" x14ac:dyDescent="0.35">
      <c r="B215" s="111" t="s">
        <v>448</v>
      </c>
      <c r="C215" s="111"/>
      <c r="D215" s="111"/>
      <c r="E215" s="111"/>
      <c r="F215" s="111"/>
      <c r="G215" s="111"/>
    </row>
    <row r="217" spans="1:11" x14ac:dyDescent="0.35">
      <c r="B217" s="21" t="s">
        <v>365</v>
      </c>
      <c r="C217" s="56"/>
      <c r="D217" s="56"/>
      <c r="E217" s="56"/>
      <c r="F217" s="56"/>
      <c r="G217" s="21" t="s">
        <v>365</v>
      </c>
      <c r="H217" s="56"/>
      <c r="I217" s="56"/>
      <c r="J217" s="56"/>
      <c r="K217" s="56"/>
    </row>
    <row r="218" spans="1:11" x14ac:dyDescent="0.35">
      <c r="B218" s="21" t="s">
        <v>611</v>
      </c>
      <c r="C218" s="56"/>
      <c r="D218" s="56"/>
      <c r="E218" s="56"/>
      <c r="F218" s="73" t="s">
        <v>4</v>
      </c>
      <c r="G218" s="21" t="s">
        <v>611</v>
      </c>
      <c r="H218" s="56"/>
      <c r="I218" s="56"/>
      <c r="J218" s="56"/>
      <c r="K218" s="56"/>
    </row>
    <row r="219" spans="1:11" x14ac:dyDescent="0.35">
      <c r="B219" s="21" t="s">
        <v>612</v>
      </c>
      <c r="C219" s="56"/>
      <c r="D219" s="56"/>
      <c r="E219" s="56"/>
      <c r="F219" s="73" t="s">
        <v>4</v>
      </c>
      <c r="G219" s="21" t="s">
        <v>638</v>
      </c>
      <c r="H219" s="56"/>
      <c r="I219" s="56"/>
      <c r="J219" s="56"/>
      <c r="K219" s="56"/>
    </row>
    <row r="220" spans="1:11" x14ac:dyDescent="0.35">
      <c r="B220" s="21" t="s">
        <v>615</v>
      </c>
      <c r="C220" s="56"/>
      <c r="D220" s="56"/>
      <c r="E220" s="56"/>
      <c r="F220" s="73" t="s">
        <v>4</v>
      </c>
      <c r="G220" s="21" t="s">
        <v>626</v>
      </c>
      <c r="H220" s="56"/>
      <c r="I220" s="56"/>
      <c r="J220" s="56"/>
      <c r="K220" s="56"/>
    </row>
    <row r="221" spans="1:11" x14ac:dyDescent="0.35">
      <c r="B221" s="21" t="s">
        <v>613</v>
      </c>
      <c r="C221" s="56"/>
      <c r="D221" s="56"/>
      <c r="E221" s="56"/>
      <c r="F221" s="73" t="s">
        <v>4</v>
      </c>
      <c r="G221" s="21" t="s">
        <v>619</v>
      </c>
      <c r="H221" s="56"/>
      <c r="I221" s="56"/>
      <c r="J221" s="56"/>
      <c r="K221" s="56"/>
    </row>
    <row r="222" spans="1:11" x14ac:dyDescent="0.35">
      <c r="B222" s="21" t="s">
        <v>616</v>
      </c>
      <c r="C222" s="56"/>
      <c r="D222" s="56"/>
      <c r="E222" s="56"/>
      <c r="F222" s="73" t="s">
        <v>4</v>
      </c>
      <c r="G222" s="21" t="s">
        <v>620</v>
      </c>
      <c r="H222" s="56"/>
      <c r="I222" s="56"/>
      <c r="J222" s="56"/>
      <c r="K222" s="56"/>
    </row>
    <row r="223" spans="1:11" x14ac:dyDescent="0.35">
      <c r="B223" s="21" t="s">
        <v>617</v>
      </c>
      <c r="C223" s="56"/>
      <c r="D223" s="56"/>
      <c r="E223" s="56"/>
      <c r="F223" s="73" t="s">
        <v>4</v>
      </c>
      <c r="G223" s="21" t="s">
        <v>627</v>
      </c>
      <c r="H223" s="56"/>
      <c r="I223" s="56"/>
      <c r="J223" s="56"/>
      <c r="K223" s="56"/>
    </row>
    <row r="224" spans="1:11" x14ac:dyDescent="0.35">
      <c r="B224" s="21" t="s">
        <v>614</v>
      </c>
      <c r="C224" s="56"/>
      <c r="D224" s="56"/>
      <c r="E224" s="56"/>
      <c r="F224" s="73" t="s">
        <v>4</v>
      </c>
      <c r="G224" s="21" t="s">
        <v>628</v>
      </c>
      <c r="H224" s="56"/>
      <c r="I224" s="56"/>
      <c r="J224" s="56"/>
      <c r="K224" s="56"/>
    </row>
    <row r="225" spans="1:11" x14ac:dyDescent="0.35">
      <c r="B225" s="21" t="s">
        <v>681</v>
      </c>
      <c r="C225" s="56"/>
      <c r="D225" s="56"/>
      <c r="E225" s="56"/>
      <c r="F225" s="73" t="s">
        <v>4</v>
      </c>
      <c r="G225" s="21" t="s">
        <v>621</v>
      </c>
      <c r="H225" s="56"/>
      <c r="I225" s="56"/>
      <c r="J225" s="56"/>
      <c r="K225" s="56"/>
    </row>
    <row r="226" spans="1:11" x14ac:dyDescent="0.35">
      <c r="B226" s="21" t="s">
        <v>487</v>
      </c>
      <c r="C226" s="56"/>
      <c r="D226" s="56"/>
      <c r="E226" s="56"/>
      <c r="F226" s="73" t="s">
        <v>4</v>
      </c>
      <c r="G226" s="21" t="s">
        <v>622</v>
      </c>
      <c r="H226" s="56"/>
      <c r="I226" s="56"/>
      <c r="J226" s="56"/>
      <c r="K226" s="56"/>
    </row>
    <row r="227" spans="1:11" x14ac:dyDescent="0.35">
      <c r="B227" s="21" t="s">
        <v>488</v>
      </c>
      <c r="C227" s="56"/>
      <c r="D227" s="56"/>
      <c r="E227" s="56"/>
      <c r="F227" s="73" t="s">
        <v>4</v>
      </c>
      <c r="G227" s="21" t="s">
        <v>477</v>
      </c>
      <c r="H227" s="56"/>
      <c r="I227" s="56"/>
      <c r="J227" s="56"/>
      <c r="K227" s="56"/>
    </row>
    <row r="228" spans="1:11" x14ac:dyDescent="0.35">
      <c r="B228" s="21" t="s">
        <v>489</v>
      </c>
      <c r="C228" s="56"/>
      <c r="D228" s="56"/>
      <c r="E228" s="56"/>
      <c r="F228" s="73" t="s">
        <v>4</v>
      </c>
      <c r="G228" s="21" t="s">
        <v>478</v>
      </c>
      <c r="H228" s="56"/>
      <c r="I228" s="56"/>
      <c r="J228" s="56"/>
      <c r="K228" s="56"/>
    </row>
    <row r="229" spans="1:11" x14ac:dyDescent="0.35">
      <c r="A229" s="2" t="s">
        <v>261</v>
      </c>
      <c r="B229" s="21" t="s">
        <v>490</v>
      </c>
      <c r="C229" s="56"/>
      <c r="D229" s="56"/>
      <c r="E229" s="56"/>
      <c r="F229" s="73" t="s">
        <v>4</v>
      </c>
      <c r="G229" s="21" t="s">
        <v>479</v>
      </c>
      <c r="H229" s="56"/>
      <c r="I229" s="56"/>
      <c r="J229" s="56"/>
      <c r="K229" s="56"/>
    </row>
    <row r="230" spans="1:11" x14ac:dyDescent="0.35">
      <c r="B230" s="21" t="s">
        <v>491</v>
      </c>
      <c r="C230" s="56"/>
      <c r="D230" s="56"/>
      <c r="E230" s="56"/>
      <c r="F230" s="73" t="s">
        <v>4</v>
      </c>
      <c r="G230" s="21" t="s">
        <v>629</v>
      </c>
      <c r="H230" s="56"/>
      <c r="I230" s="56"/>
      <c r="J230" s="56"/>
      <c r="K230" s="56"/>
    </row>
    <row r="231" spans="1:11" x14ac:dyDescent="0.35">
      <c r="B231" s="21" t="s">
        <v>492</v>
      </c>
      <c r="C231" s="56"/>
      <c r="D231" s="56"/>
      <c r="E231" s="56"/>
      <c r="F231" s="73" t="s">
        <v>4</v>
      </c>
      <c r="G231" s="21" t="s">
        <v>630</v>
      </c>
      <c r="H231" s="56"/>
      <c r="I231" s="56"/>
      <c r="J231" s="56"/>
      <c r="K231" s="56"/>
    </row>
    <row r="232" spans="1:11" x14ac:dyDescent="0.35">
      <c r="B232" s="21" t="s">
        <v>493</v>
      </c>
      <c r="C232" s="56"/>
      <c r="D232" s="56"/>
      <c r="E232" s="56"/>
      <c r="F232" s="73" t="s">
        <v>4</v>
      </c>
      <c r="G232" s="21" t="s">
        <v>480</v>
      </c>
      <c r="H232" s="56"/>
      <c r="I232" s="56"/>
      <c r="J232" s="56"/>
      <c r="K232" s="56"/>
    </row>
    <row r="233" spans="1:11" x14ac:dyDescent="0.35">
      <c r="B233" s="21" t="s">
        <v>494</v>
      </c>
      <c r="C233" s="56"/>
      <c r="D233" s="56"/>
      <c r="E233" s="56"/>
      <c r="F233" s="73" t="s">
        <v>4</v>
      </c>
      <c r="G233" s="21" t="s">
        <v>481</v>
      </c>
      <c r="H233" s="56"/>
      <c r="I233" s="56"/>
      <c r="J233" s="56"/>
      <c r="K233" s="56"/>
    </row>
    <row r="234" spans="1:11" x14ac:dyDescent="0.35">
      <c r="B234" s="21" t="s">
        <v>495</v>
      </c>
      <c r="C234" s="56"/>
      <c r="D234" s="56"/>
      <c r="E234" s="56"/>
      <c r="F234" s="73" t="s">
        <v>4</v>
      </c>
      <c r="G234" s="21" t="s">
        <v>631</v>
      </c>
      <c r="H234" s="56"/>
      <c r="I234" s="56"/>
      <c r="J234" s="56"/>
      <c r="K234" s="56"/>
    </row>
    <row r="235" spans="1:11" x14ac:dyDescent="0.35">
      <c r="B235" s="21" t="s">
        <v>496</v>
      </c>
      <c r="C235" s="56"/>
      <c r="D235" s="56"/>
      <c r="E235" s="56"/>
      <c r="F235" s="73" t="s">
        <v>4</v>
      </c>
      <c r="G235" s="21" t="s">
        <v>449</v>
      </c>
      <c r="H235" s="56"/>
      <c r="I235" s="56"/>
      <c r="J235" s="56"/>
      <c r="K235" s="56"/>
    </row>
    <row r="236" spans="1:11" x14ac:dyDescent="0.35">
      <c r="B236" s="21" t="s">
        <v>497</v>
      </c>
      <c r="C236" s="56"/>
      <c r="D236" s="56"/>
      <c r="E236" s="56"/>
      <c r="F236" s="73" t="s">
        <v>4</v>
      </c>
      <c r="G236" s="21" t="s">
        <v>482</v>
      </c>
      <c r="H236" s="56"/>
      <c r="I236" s="56"/>
      <c r="J236" s="56"/>
      <c r="K236" s="56"/>
    </row>
    <row r="237" spans="1:11" x14ac:dyDescent="0.35">
      <c r="B237" s="21" t="s">
        <v>498</v>
      </c>
      <c r="C237" s="56"/>
      <c r="D237" s="56"/>
      <c r="E237" s="56"/>
      <c r="F237" s="73" t="s">
        <v>4</v>
      </c>
      <c r="G237" s="21" t="s">
        <v>483</v>
      </c>
      <c r="H237" s="56"/>
      <c r="I237" s="56"/>
      <c r="J237" s="56"/>
      <c r="K237" s="56"/>
    </row>
    <row r="238" spans="1:11" x14ac:dyDescent="0.35">
      <c r="B238" s="21" t="s">
        <v>499</v>
      </c>
      <c r="C238" s="56"/>
      <c r="D238" s="56"/>
      <c r="E238" s="56"/>
      <c r="F238" s="73" t="s">
        <v>4</v>
      </c>
      <c r="G238" s="21" t="s">
        <v>632</v>
      </c>
      <c r="H238" s="56"/>
      <c r="I238" s="56"/>
      <c r="J238" s="56"/>
      <c r="K238" s="56"/>
    </row>
    <row r="239" spans="1:11" x14ac:dyDescent="0.35">
      <c r="B239" s="21" t="s">
        <v>500</v>
      </c>
      <c r="C239" s="56"/>
      <c r="D239" s="56"/>
      <c r="E239" s="56"/>
      <c r="F239" s="73" t="s">
        <v>4</v>
      </c>
      <c r="G239" s="21" t="s">
        <v>633</v>
      </c>
      <c r="H239" s="56"/>
      <c r="I239" s="56"/>
      <c r="J239" s="56"/>
      <c r="K239" s="56"/>
    </row>
    <row r="240" spans="1:11" x14ac:dyDescent="0.35">
      <c r="B240" s="21" t="s">
        <v>501</v>
      </c>
      <c r="C240" s="56"/>
      <c r="D240" s="56"/>
      <c r="E240" s="56"/>
      <c r="F240" s="73" t="s">
        <v>4</v>
      </c>
      <c r="G240" s="21" t="s">
        <v>484</v>
      </c>
      <c r="H240" s="56"/>
      <c r="I240" s="56"/>
      <c r="J240" s="56"/>
      <c r="K240" s="56"/>
    </row>
    <row r="241" spans="2:11" x14ac:dyDescent="0.35">
      <c r="B241" s="21" t="s">
        <v>502</v>
      </c>
      <c r="C241" s="56"/>
      <c r="D241" s="56"/>
      <c r="E241" s="56"/>
      <c r="F241" s="73" t="s">
        <v>4</v>
      </c>
      <c r="G241" s="21" t="s">
        <v>634</v>
      </c>
      <c r="H241" s="56"/>
      <c r="I241" s="56"/>
      <c r="J241" s="56"/>
      <c r="K241" s="56"/>
    </row>
    <row r="242" spans="2:11" x14ac:dyDescent="0.35">
      <c r="B242" s="21" t="s">
        <v>503</v>
      </c>
      <c r="C242" s="56"/>
      <c r="D242" s="56"/>
      <c r="E242" s="56"/>
      <c r="F242" s="73" t="s">
        <v>4</v>
      </c>
      <c r="G242" s="21" t="s">
        <v>623</v>
      </c>
      <c r="H242" s="56"/>
      <c r="I242" s="56"/>
      <c r="J242" s="56"/>
      <c r="K242" s="56"/>
    </row>
    <row r="243" spans="2:11" x14ac:dyDescent="0.35">
      <c r="B243" s="21" t="s">
        <v>504</v>
      </c>
      <c r="C243" s="56"/>
      <c r="D243" s="56"/>
      <c r="E243" s="56"/>
      <c r="F243" s="73" t="s">
        <v>4</v>
      </c>
      <c r="G243" s="21" t="s">
        <v>624</v>
      </c>
      <c r="H243" s="56"/>
      <c r="I243" s="56"/>
      <c r="J243" s="56"/>
      <c r="K243" s="56"/>
    </row>
    <row r="244" spans="2:11" x14ac:dyDescent="0.35">
      <c r="B244" s="21" t="s">
        <v>505</v>
      </c>
      <c r="C244" s="56"/>
      <c r="D244" s="56"/>
      <c r="E244" s="56"/>
      <c r="F244" s="73" t="s">
        <v>4</v>
      </c>
      <c r="G244" s="21" t="s">
        <v>485</v>
      </c>
      <c r="H244" s="56"/>
      <c r="I244" s="56"/>
      <c r="J244" s="56"/>
      <c r="K244" s="56"/>
    </row>
    <row r="245" spans="2:11" x14ac:dyDescent="0.35">
      <c r="B245" s="21" t="s">
        <v>506</v>
      </c>
      <c r="C245" s="56"/>
      <c r="D245" s="56"/>
      <c r="E245" s="56"/>
      <c r="F245" s="73" t="s">
        <v>4</v>
      </c>
      <c r="G245" s="21" t="s">
        <v>635</v>
      </c>
      <c r="H245" s="56"/>
      <c r="I245" s="56"/>
      <c r="J245" s="56"/>
      <c r="K245" s="56"/>
    </row>
    <row r="246" spans="2:11" x14ac:dyDescent="0.35">
      <c r="B246" s="21" t="s">
        <v>507</v>
      </c>
      <c r="C246" s="56"/>
      <c r="D246" s="56"/>
      <c r="E246" s="56"/>
      <c r="F246" s="73" t="s">
        <v>4</v>
      </c>
      <c r="G246" s="21" t="s">
        <v>636</v>
      </c>
      <c r="H246" s="56"/>
      <c r="I246" s="56"/>
      <c r="J246" s="56"/>
      <c r="K246" s="56"/>
    </row>
    <row r="247" spans="2:11" x14ac:dyDescent="0.35">
      <c r="B247" s="21" t="s">
        <v>618</v>
      </c>
      <c r="C247" s="56"/>
      <c r="D247" s="56"/>
      <c r="E247" s="56"/>
      <c r="F247" s="73" t="s">
        <v>4</v>
      </c>
      <c r="G247" s="21" t="s">
        <v>486</v>
      </c>
      <c r="H247" s="56"/>
      <c r="I247" s="56"/>
      <c r="J247" s="56"/>
      <c r="K247" s="56"/>
    </row>
    <row r="248" spans="2:11" x14ac:dyDescent="0.35">
      <c r="B248" s="56"/>
      <c r="C248" s="56"/>
      <c r="D248" s="56"/>
      <c r="E248" s="56"/>
      <c r="F248" s="73" t="s">
        <v>4</v>
      </c>
      <c r="G248" s="21" t="s">
        <v>625</v>
      </c>
      <c r="H248" s="56"/>
      <c r="I248" s="56"/>
      <c r="J248" s="56"/>
      <c r="K248" s="56"/>
    </row>
    <row r="249" spans="2:11" x14ac:dyDescent="0.35">
      <c r="B249" s="56"/>
      <c r="C249" s="56"/>
      <c r="D249" s="56"/>
      <c r="E249" s="56"/>
      <c r="F249" s="73" t="s">
        <v>4</v>
      </c>
      <c r="G249" s="21" t="s">
        <v>637</v>
      </c>
      <c r="H249" s="56"/>
      <c r="I249" s="56"/>
      <c r="J249" s="56"/>
      <c r="K249" s="56"/>
    </row>
    <row r="250" spans="2:11" x14ac:dyDescent="0.35">
      <c r="B250" s="56"/>
      <c r="C250" s="56"/>
      <c r="D250" s="56"/>
      <c r="E250" s="56"/>
      <c r="F250" s="73" t="s">
        <v>4</v>
      </c>
      <c r="G250" s="56"/>
      <c r="H250" s="56"/>
      <c r="I250" s="56"/>
      <c r="J250" s="56"/>
      <c r="K250" s="56"/>
    </row>
    <row r="251" spans="2:11" x14ac:dyDescent="0.35">
      <c r="F251" s="46" t="s">
        <v>4</v>
      </c>
    </row>
    <row r="252" spans="2:11" x14ac:dyDescent="0.35">
      <c r="F252" s="46" t="s">
        <v>4</v>
      </c>
    </row>
    <row r="253" spans="2:11" x14ac:dyDescent="0.35">
      <c r="F253" s="46" t="s">
        <v>4</v>
      </c>
    </row>
    <row r="254" spans="2:11" x14ac:dyDescent="0.35">
      <c r="F254" s="46" t="s">
        <v>4</v>
      </c>
    </row>
    <row r="255" spans="2:11" x14ac:dyDescent="0.35">
      <c r="F255" s="46" t="s">
        <v>4</v>
      </c>
      <c r="G255" s="21"/>
    </row>
    <row r="256" spans="2:11" x14ac:dyDescent="0.35">
      <c r="F256" s="46" t="s">
        <v>4</v>
      </c>
      <c r="G256" s="21"/>
    </row>
    <row r="257" spans="6:7" x14ac:dyDescent="0.35">
      <c r="F257" s="46" t="s">
        <v>4</v>
      </c>
      <c r="G257" s="21"/>
    </row>
    <row r="258" spans="6:7" x14ac:dyDescent="0.35">
      <c r="F258" s="46" t="s">
        <v>4</v>
      </c>
      <c r="G258" s="21"/>
    </row>
    <row r="259" spans="6:7" x14ac:dyDescent="0.35">
      <c r="G259" s="21"/>
    </row>
    <row r="260" spans="6:7" x14ac:dyDescent="0.35">
      <c r="G260" s="21"/>
    </row>
    <row r="261" spans="6:7" x14ac:dyDescent="0.35">
      <c r="G261" s="21"/>
    </row>
    <row r="262" spans="6:7" x14ac:dyDescent="0.35">
      <c r="G262" s="21"/>
    </row>
    <row r="263" spans="6:7" x14ac:dyDescent="0.35">
      <c r="G263" s="21"/>
    </row>
    <row r="264" spans="6:7" x14ac:dyDescent="0.35">
      <c r="G264" s="21"/>
    </row>
    <row r="265" spans="6:7" x14ac:dyDescent="0.35">
      <c r="G265" s="21"/>
    </row>
    <row r="266" spans="6:7" x14ac:dyDescent="0.35">
      <c r="G266" s="21"/>
    </row>
    <row r="267" spans="6:7" x14ac:dyDescent="0.35">
      <c r="G267" s="21"/>
    </row>
    <row r="268" spans="6:7" x14ac:dyDescent="0.35">
      <c r="G268" s="21"/>
    </row>
    <row r="269" spans="6:7" x14ac:dyDescent="0.35">
      <c r="G269" s="21"/>
    </row>
    <row r="270" spans="6:7" x14ac:dyDescent="0.35">
      <c r="G270" s="21"/>
    </row>
    <row r="271" spans="6:7" x14ac:dyDescent="0.35">
      <c r="G271" s="21"/>
    </row>
    <row r="272" spans="6:7" x14ac:dyDescent="0.35">
      <c r="G272" s="21"/>
    </row>
    <row r="273" spans="7:7" x14ac:dyDescent="0.35">
      <c r="G273" s="21"/>
    </row>
    <row r="274" spans="7:7" x14ac:dyDescent="0.35">
      <c r="G274" s="21"/>
    </row>
    <row r="275" spans="7:7" x14ac:dyDescent="0.35">
      <c r="G275" s="21"/>
    </row>
    <row r="276" spans="7:7" x14ac:dyDescent="0.35">
      <c r="G276" s="21"/>
    </row>
    <row r="277" spans="7:7" x14ac:dyDescent="0.35">
      <c r="G277" s="21"/>
    </row>
    <row r="278" spans="7:7" x14ac:dyDescent="0.35">
      <c r="G278" s="21"/>
    </row>
    <row r="279" spans="7:7" x14ac:dyDescent="0.35">
      <c r="G279" s="21"/>
    </row>
    <row r="280" spans="7:7" x14ac:dyDescent="0.35">
      <c r="G280" s="21"/>
    </row>
    <row r="281" spans="7:7" x14ac:dyDescent="0.35">
      <c r="G281" s="21"/>
    </row>
    <row r="282" spans="7:7" x14ac:dyDescent="0.35">
      <c r="G282" s="21"/>
    </row>
    <row r="283" spans="7:7" x14ac:dyDescent="0.35">
      <c r="G283" s="21"/>
    </row>
    <row r="284" spans="7:7" x14ac:dyDescent="0.35">
      <c r="G284" s="21"/>
    </row>
    <row r="285" spans="7:7" x14ac:dyDescent="0.35">
      <c r="G285" s="21"/>
    </row>
    <row r="286" spans="7:7" x14ac:dyDescent="0.35">
      <c r="G286" s="21"/>
    </row>
    <row r="287" spans="7:7" x14ac:dyDescent="0.35">
      <c r="G287" s="21"/>
    </row>
    <row r="288" spans="7:7" x14ac:dyDescent="0.35">
      <c r="G288" s="21"/>
    </row>
    <row r="289" spans="7:7" x14ac:dyDescent="0.35">
      <c r="G289" s="21"/>
    </row>
    <row r="290" spans="7:7" x14ac:dyDescent="0.35">
      <c r="G290" s="21"/>
    </row>
    <row r="291" spans="7:7" x14ac:dyDescent="0.35">
      <c r="G291" s="21"/>
    </row>
    <row r="292" spans="7:7" x14ac:dyDescent="0.35">
      <c r="G292" s="21"/>
    </row>
    <row r="293" spans="7:7" x14ac:dyDescent="0.35">
      <c r="G293" s="21"/>
    </row>
    <row r="294" spans="7:7" x14ac:dyDescent="0.35">
      <c r="G294" s="21"/>
    </row>
    <row r="295" spans="7:7" x14ac:dyDescent="0.35">
      <c r="G295" s="21"/>
    </row>
    <row r="296" spans="7:7" x14ac:dyDescent="0.35">
      <c r="G296" s="21"/>
    </row>
    <row r="297" spans="7:7" x14ac:dyDescent="0.35">
      <c r="G297" s="21"/>
    </row>
    <row r="298" spans="7:7" x14ac:dyDescent="0.35">
      <c r="G298" s="21"/>
    </row>
    <row r="299" spans="7:7" x14ac:dyDescent="0.35">
      <c r="G299" s="21"/>
    </row>
    <row r="300" spans="7:7" x14ac:dyDescent="0.35">
      <c r="G300" s="21"/>
    </row>
    <row r="301" spans="7:7" x14ac:dyDescent="0.35">
      <c r="G301" s="21"/>
    </row>
    <row r="302" spans="7:7" x14ac:dyDescent="0.35">
      <c r="G302" s="21"/>
    </row>
    <row r="303" spans="7:7" x14ac:dyDescent="0.35">
      <c r="G303" s="21"/>
    </row>
    <row r="304" spans="7:7" x14ac:dyDescent="0.35">
      <c r="G304" s="21"/>
    </row>
    <row r="305" spans="7:7" x14ac:dyDescent="0.35">
      <c r="G305" s="21"/>
    </row>
    <row r="306" spans="7:7" x14ac:dyDescent="0.35">
      <c r="G306" s="21"/>
    </row>
    <row r="307" spans="7:7" x14ac:dyDescent="0.35">
      <c r="G307" s="21"/>
    </row>
    <row r="308" spans="7:7" x14ac:dyDescent="0.35">
      <c r="G308" s="21"/>
    </row>
    <row r="309" spans="7:7" x14ac:dyDescent="0.35">
      <c r="G309" s="21"/>
    </row>
    <row r="310" spans="7:7" x14ac:dyDescent="0.35">
      <c r="G310" s="21"/>
    </row>
    <row r="311" spans="7:7" x14ac:dyDescent="0.35">
      <c r="G311" s="21"/>
    </row>
    <row r="312" spans="7:7" x14ac:dyDescent="0.35">
      <c r="G312" s="21"/>
    </row>
    <row r="313" spans="7:7" x14ac:dyDescent="0.35">
      <c r="G313" s="21"/>
    </row>
    <row r="314" spans="7:7" x14ac:dyDescent="0.35">
      <c r="G314" s="21"/>
    </row>
    <row r="315" spans="7:7" x14ac:dyDescent="0.35">
      <c r="G315" s="21"/>
    </row>
    <row r="316" spans="7:7" x14ac:dyDescent="0.35">
      <c r="G316" s="21"/>
    </row>
    <row r="317" spans="7:7" x14ac:dyDescent="0.35">
      <c r="G317" s="21"/>
    </row>
    <row r="318" spans="7:7" x14ac:dyDescent="0.35">
      <c r="G318" s="21"/>
    </row>
    <row r="319" spans="7:7" x14ac:dyDescent="0.35">
      <c r="G319" s="21"/>
    </row>
    <row r="320" spans="7:7" x14ac:dyDescent="0.35">
      <c r="G320" s="21"/>
    </row>
    <row r="321" spans="7:7" x14ac:dyDescent="0.35">
      <c r="G321" s="21"/>
    </row>
    <row r="322" spans="7:7" x14ac:dyDescent="0.35">
      <c r="G322" s="21"/>
    </row>
    <row r="323" spans="7:7" x14ac:dyDescent="0.35">
      <c r="G323" s="21"/>
    </row>
    <row r="324" spans="7:7" x14ac:dyDescent="0.35">
      <c r="G324" s="21"/>
    </row>
    <row r="325" spans="7:7" x14ac:dyDescent="0.35">
      <c r="G325" s="21"/>
    </row>
    <row r="326" spans="7:7" x14ac:dyDescent="0.35">
      <c r="G326" s="21"/>
    </row>
    <row r="327" spans="7:7" x14ac:dyDescent="0.35">
      <c r="G327" s="21"/>
    </row>
    <row r="328" spans="7:7" x14ac:dyDescent="0.35">
      <c r="G328" s="21"/>
    </row>
    <row r="329" spans="7:7" x14ac:dyDescent="0.35">
      <c r="G329" s="21"/>
    </row>
    <row r="330" spans="7:7" x14ac:dyDescent="0.35">
      <c r="G330" s="21"/>
    </row>
    <row r="331" spans="7:7" x14ac:dyDescent="0.35">
      <c r="G331" s="21"/>
    </row>
    <row r="332" spans="7:7" x14ac:dyDescent="0.35">
      <c r="G332" s="21"/>
    </row>
    <row r="333" spans="7:7" x14ac:dyDescent="0.35">
      <c r="G333" s="21"/>
    </row>
    <row r="334" spans="7:7" x14ac:dyDescent="0.35">
      <c r="G334" s="21"/>
    </row>
    <row r="335" spans="7:7" x14ac:dyDescent="0.35">
      <c r="G335" s="21"/>
    </row>
    <row r="336" spans="7:7" x14ac:dyDescent="0.35">
      <c r="G336" s="21"/>
    </row>
    <row r="337" spans="7:7" x14ac:dyDescent="0.35">
      <c r="G337" s="21"/>
    </row>
    <row r="338" spans="7:7" x14ac:dyDescent="0.35">
      <c r="G338" s="21"/>
    </row>
    <row r="339" spans="7:7" x14ac:dyDescent="0.35">
      <c r="G339" s="21"/>
    </row>
    <row r="340" spans="7:7" x14ac:dyDescent="0.35">
      <c r="G340" s="21"/>
    </row>
    <row r="341" spans="7:7" x14ac:dyDescent="0.35">
      <c r="G341" s="21"/>
    </row>
    <row r="342" spans="7:7" x14ac:dyDescent="0.35">
      <c r="G342" s="21"/>
    </row>
    <row r="343" spans="7:7" x14ac:dyDescent="0.35">
      <c r="G343" s="21"/>
    </row>
    <row r="344" spans="7:7" x14ac:dyDescent="0.35">
      <c r="G344" s="21"/>
    </row>
    <row r="345" spans="7:7" x14ac:dyDescent="0.35">
      <c r="G345" s="21"/>
    </row>
    <row r="346" spans="7:7" x14ac:dyDescent="0.35">
      <c r="G346" s="21"/>
    </row>
    <row r="347" spans="7:7" x14ac:dyDescent="0.35">
      <c r="G347" s="21"/>
    </row>
    <row r="348" spans="7:7" x14ac:dyDescent="0.35">
      <c r="G348" s="21"/>
    </row>
    <row r="349" spans="7:7" x14ac:dyDescent="0.35">
      <c r="G349" s="21"/>
    </row>
    <row r="350" spans="7:7" x14ac:dyDescent="0.35">
      <c r="G350" s="21"/>
    </row>
    <row r="351" spans="7:7" x14ac:dyDescent="0.35">
      <c r="G351" s="21"/>
    </row>
    <row r="352" spans="7:7" x14ac:dyDescent="0.35">
      <c r="G352" s="21"/>
    </row>
    <row r="353" spans="7:7" x14ac:dyDescent="0.35">
      <c r="G353" s="21"/>
    </row>
    <row r="354" spans="7:7" x14ac:dyDescent="0.35">
      <c r="G354" s="21"/>
    </row>
    <row r="355" spans="7:7" x14ac:dyDescent="0.35">
      <c r="G355" s="21"/>
    </row>
    <row r="356" spans="7:7" x14ac:dyDescent="0.35">
      <c r="G356" s="21"/>
    </row>
    <row r="357" spans="7:7" x14ac:dyDescent="0.35">
      <c r="G357" s="21"/>
    </row>
    <row r="358" spans="7:7" x14ac:dyDescent="0.35">
      <c r="G358" s="21"/>
    </row>
    <row r="359" spans="7:7" x14ac:dyDescent="0.35">
      <c r="G359" s="21"/>
    </row>
    <row r="360" spans="7:7" x14ac:dyDescent="0.35">
      <c r="G360" s="21"/>
    </row>
    <row r="361" spans="7:7" x14ac:dyDescent="0.35">
      <c r="G361" s="21"/>
    </row>
    <row r="362" spans="7:7" x14ac:dyDescent="0.35">
      <c r="G362" s="21"/>
    </row>
    <row r="363" spans="7:7" x14ac:dyDescent="0.35">
      <c r="G363" s="21"/>
    </row>
    <row r="364" spans="7:7" x14ac:dyDescent="0.35">
      <c r="G364" s="21"/>
    </row>
    <row r="365" spans="7:7" x14ac:dyDescent="0.35">
      <c r="G365" s="21"/>
    </row>
    <row r="366" spans="7:7" x14ac:dyDescent="0.35">
      <c r="G366" s="21"/>
    </row>
    <row r="367" spans="7:7" x14ac:dyDescent="0.35">
      <c r="G367" s="21"/>
    </row>
    <row r="368" spans="7:7" x14ac:dyDescent="0.35">
      <c r="G368" s="21"/>
    </row>
    <row r="369" spans="7:7" x14ac:dyDescent="0.35">
      <c r="G369" s="21"/>
    </row>
    <row r="370" spans="7:7" x14ac:dyDescent="0.35">
      <c r="G370" s="21"/>
    </row>
    <row r="371" spans="7:7" x14ac:dyDescent="0.35">
      <c r="G371" s="21"/>
    </row>
    <row r="372" spans="7:7" x14ac:dyDescent="0.35">
      <c r="G372" s="21"/>
    </row>
    <row r="373" spans="7:7" x14ac:dyDescent="0.35">
      <c r="G373" s="21"/>
    </row>
    <row r="374" spans="7:7" x14ac:dyDescent="0.35">
      <c r="G374" s="21"/>
    </row>
    <row r="375" spans="7:7" x14ac:dyDescent="0.35">
      <c r="G375" s="21"/>
    </row>
    <row r="376" spans="7:7" x14ac:dyDescent="0.35">
      <c r="G376" s="21"/>
    </row>
    <row r="377" spans="7:7" x14ac:dyDescent="0.35">
      <c r="G377" s="21"/>
    </row>
    <row r="378" spans="7:7" x14ac:dyDescent="0.35">
      <c r="G378" s="21"/>
    </row>
    <row r="379" spans="7:7" x14ac:dyDescent="0.35">
      <c r="G379" s="21"/>
    </row>
    <row r="380" spans="7:7" x14ac:dyDescent="0.35">
      <c r="G380" s="21"/>
    </row>
    <row r="381" spans="7:7" x14ac:dyDescent="0.35">
      <c r="G381" s="21"/>
    </row>
    <row r="382" spans="7:7" x14ac:dyDescent="0.35">
      <c r="G382" s="21"/>
    </row>
    <row r="383" spans="7:7" x14ac:dyDescent="0.35">
      <c r="G383" s="21"/>
    </row>
    <row r="384" spans="7:7" x14ac:dyDescent="0.35">
      <c r="G384" s="21"/>
    </row>
    <row r="385" spans="7:7" x14ac:dyDescent="0.35">
      <c r="G385" s="21"/>
    </row>
    <row r="386" spans="7:7" x14ac:dyDescent="0.35">
      <c r="G386" s="21"/>
    </row>
    <row r="387" spans="7:7" x14ac:dyDescent="0.35">
      <c r="G387" s="21"/>
    </row>
    <row r="388" spans="7:7" x14ac:dyDescent="0.35">
      <c r="G388" s="21"/>
    </row>
    <row r="389" spans="7:7" x14ac:dyDescent="0.35">
      <c r="G389" s="21"/>
    </row>
    <row r="390" spans="7:7" x14ac:dyDescent="0.35">
      <c r="G390" s="21"/>
    </row>
    <row r="391" spans="7:7" x14ac:dyDescent="0.35">
      <c r="G391" s="21"/>
    </row>
    <row r="392" spans="7:7" x14ac:dyDescent="0.35">
      <c r="G392" s="21"/>
    </row>
    <row r="393" spans="7:7" x14ac:dyDescent="0.35">
      <c r="G393" s="21"/>
    </row>
    <row r="394" spans="7:7" x14ac:dyDescent="0.35">
      <c r="G394" s="21"/>
    </row>
    <row r="395" spans="7:7" x14ac:dyDescent="0.35">
      <c r="G395" s="21"/>
    </row>
    <row r="396" spans="7:7" x14ac:dyDescent="0.35">
      <c r="G396" s="21"/>
    </row>
    <row r="397" spans="7:7" x14ac:dyDescent="0.35">
      <c r="G397" s="21"/>
    </row>
    <row r="398" spans="7:7" x14ac:dyDescent="0.35">
      <c r="G398" s="21"/>
    </row>
    <row r="399" spans="7:7" x14ac:dyDescent="0.35">
      <c r="G399" s="21"/>
    </row>
    <row r="400" spans="7:7" x14ac:dyDescent="0.35">
      <c r="G400" s="21"/>
    </row>
    <row r="401" spans="7:7" x14ac:dyDescent="0.35">
      <c r="G401" s="21"/>
    </row>
    <row r="402" spans="7:7" x14ac:dyDescent="0.35">
      <c r="G402" s="21"/>
    </row>
    <row r="403" spans="7:7" x14ac:dyDescent="0.35">
      <c r="G403" s="21"/>
    </row>
    <row r="404" spans="7:7" x14ac:dyDescent="0.35">
      <c r="G404" s="21"/>
    </row>
    <row r="405" spans="7:7" x14ac:dyDescent="0.35">
      <c r="G405" s="21"/>
    </row>
    <row r="406" spans="7:7" x14ac:dyDescent="0.35">
      <c r="G406" s="21"/>
    </row>
    <row r="407" spans="7:7" x14ac:dyDescent="0.35">
      <c r="G407" s="21"/>
    </row>
    <row r="408" spans="7:7" x14ac:dyDescent="0.35">
      <c r="G408" s="21"/>
    </row>
    <row r="409" spans="7:7" x14ac:dyDescent="0.35">
      <c r="G409" s="21"/>
    </row>
    <row r="410" spans="7:7" x14ac:dyDescent="0.35">
      <c r="G410" s="21"/>
    </row>
    <row r="411" spans="7:7" x14ac:dyDescent="0.35">
      <c r="G411" s="21"/>
    </row>
    <row r="412" spans="7:7" x14ac:dyDescent="0.35">
      <c r="G412" s="21"/>
    </row>
    <row r="413" spans="7:7" x14ac:dyDescent="0.35">
      <c r="G413" s="21"/>
    </row>
    <row r="414" spans="7:7" x14ac:dyDescent="0.35">
      <c r="G414" s="21"/>
    </row>
    <row r="415" spans="7:7" x14ac:dyDescent="0.35">
      <c r="G415" s="21"/>
    </row>
    <row r="416" spans="7:7" x14ac:dyDescent="0.35">
      <c r="G416" s="21"/>
    </row>
    <row r="417" spans="7:7" x14ac:dyDescent="0.35">
      <c r="G417" s="21"/>
    </row>
    <row r="418" spans="7:7" x14ac:dyDescent="0.35">
      <c r="G418" s="21"/>
    </row>
    <row r="419" spans="7:7" x14ac:dyDescent="0.35">
      <c r="G419" s="21"/>
    </row>
    <row r="420" spans="7:7" x14ac:dyDescent="0.35">
      <c r="G420" s="21"/>
    </row>
    <row r="421" spans="7:7" x14ac:dyDescent="0.35">
      <c r="G421" s="21"/>
    </row>
    <row r="422" spans="7:7" x14ac:dyDescent="0.35">
      <c r="G422" s="21"/>
    </row>
    <row r="423" spans="7:7" x14ac:dyDescent="0.35">
      <c r="G423" s="21"/>
    </row>
    <row r="424" spans="7:7" x14ac:dyDescent="0.35">
      <c r="G424" s="21"/>
    </row>
    <row r="425" spans="7:7" x14ac:dyDescent="0.35">
      <c r="G425" s="21"/>
    </row>
    <row r="426" spans="7:7" x14ac:dyDescent="0.35">
      <c r="G426" s="21"/>
    </row>
    <row r="427" spans="7:7" x14ac:dyDescent="0.35">
      <c r="G427" s="21"/>
    </row>
    <row r="428" spans="7:7" x14ac:dyDescent="0.35">
      <c r="G428" s="21"/>
    </row>
    <row r="429" spans="7:7" x14ac:dyDescent="0.35">
      <c r="G429" s="21"/>
    </row>
    <row r="430" spans="7:7" x14ac:dyDescent="0.35">
      <c r="G430" s="21"/>
    </row>
    <row r="431" spans="7:7" x14ac:dyDescent="0.35">
      <c r="G431" s="21"/>
    </row>
    <row r="432" spans="7:7" x14ac:dyDescent="0.35">
      <c r="G432" s="21"/>
    </row>
    <row r="433" spans="7:7" x14ac:dyDescent="0.35">
      <c r="G433" s="21"/>
    </row>
    <row r="434" spans="7:7" x14ac:dyDescent="0.35">
      <c r="G434" s="21"/>
    </row>
    <row r="435" spans="7:7" x14ac:dyDescent="0.35">
      <c r="G435" s="21"/>
    </row>
    <row r="436" spans="7:7" x14ac:dyDescent="0.35">
      <c r="G436" s="21"/>
    </row>
    <row r="437" spans="7:7" x14ac:dyDescent="0.35">
      <c r="G437" s="21"/>
    </row>
    <row r="438" spans="7:7" x14ac:dyDescent="0.35">
      <c r="G438" s="21"/>
    </row>
    <row r="439" spans="7:7" x14ac:dyDescent="0.35">
      <c r="G439" s="21"/>
    </row>
    <row r="440" spans="7:7" x14ac:dyDescent="0.35">
      <c r="G440" s="21"/>
    </row>
    <row r="441" spans="7:7" x14ac:dyDescent="0.35">
      <c r="G441" s="21"/>
    </row>
    <row r="442" spans="7:7" x14ac:dyDescent="0.35">
      <c r="G442" s="21"/>
    </row>
    <row r="443" spans="7:7" x14ac:dyDescent="0.35">
      <c r="G443" s="21"/>
    </row>
    <row r="444" spans="7:7" x14ac:dyDescent="0.35">
      <c r="G444" s="21"/>
    </row>
    <row r="445" spans="7:7" x14ac:dyDescent="0.35">
      <c r="G445" s="21"/>
    </row>
    <row r="446" spans="7:7" x14ac:dyDescent="0.35">
      <c r="G446" s="21"/>
    </row>
    <row r="447" spans="7:7" x14ac:dyDescent="0.35">
      <c r="G447" s="21"/>
    </row>
    <row r="448" spans="7:7" x14ac:dyDescent="0.35">
      <c r="G448" s="21"/>
    </row>
    <row r="449" spans="7:7" x14ac:dyDescent="0.35">
      <c r="G449" s="21"/>
    </row>
    <row r="450" spans="7:7" x14ac:dyDescent="0.35">
      <c r="G450" s="21"/>
    </row>
    <row r="451" spans="7:7" x14ac:dyDescent="0.35">
      <c r="G451" s="21"/>
    </row>
    <row r="452" spans="7:7" x14ac:dyDescent="0.35">
      <c r="G452" s="21"/>
    </row>
    <row r="453" spans="7:7" x14ac:dyDescent="0.35">
      <c r="G453" s="21"/>
    </row>
    <row r="454" spans="7:7" x14ac:dyDescent="0.35">
      <c r="G454" s="21"/>
    </row>
    <row r="455" spans="7:7" x14ac:dyDescent="0.35">
      <c r="G455" s="21"/>
    </row>
    <row r="456" spans="7:7" x14ac:dyDescent="0.35">
      <c r="G456" s="21"/>
    </row>
    <row r="457" spans="7:7" x14ac:dyDescent="0.35">
      <c r="G457" s="21"/>
    </row>
    <row r="458" spans="7:7" x14ac:dyDescent="0.35">
      <c r="G458" s="21"/>
    </row>
    <row r="459" spans="7:7" x14ac:dyDescent="0.35">
      <c r="G459" s="21"/>
    </row>
    <row r="460" spans="7:7" x14ac:dyDescent="0.35">
      <c r="G460" s="21"/>
    </row>
    <row r="461" spans="7:7" x14ac:dyDescent="0.35">
      <c r="G461" s="21"/>
    </row>
    <row r="462" spans="7:7" x14ac:dyDescent="0.35">
      <c r="G462" s="21"/>
    </row>
    <row r="463" spans="7:7" x14ac:dyDescent="0.35">
      <c r="G463" s="21"/>
    </row>
    <row r="464" spans="7:7" x14ac:dyDescent="0.35">
      <c r="G464" s="21"/>
    </row>
    <row r="465" spans="7:7" x14ac:dyDescent="0.35">
      <c r="G465" s="21"/>
    </row>
    <row r="466" spans="7:7" x14ac:dyDescent="0.35">
      <c r="G466" s="21"/>
    </row>
    <row r="467" spans="7:7" x14ac:dyDescent="0.35">
      <c r="G467" s="21"/>
    </row>
    <row r="468" spans="7:7" x14ac:dyDescent="0.35">
      <c r="G468" s="21"/>
    </row>
    <row r="469" spans="7:7" x14ac:dyDescent="0.35">
      <c r="G469" s="21"/>
    </row>
    <row r="470" spans="7:7" x14ac:dyDescent="0.35">
      <c r="G470" s="21"/>
    </row>
    <row r="471" spans="7:7" x14ac:dyDescent="0.35">
      <c r="G471" s="21"/>
    </row>
    <row r="472" spans="7:7" x14ac:dyDescent="0.35">
      <c r="G472" s="21"/>
    </row>
    <row r="473" spans="7:7" x14ac:dyDescent="0.35">
      <c r="G473" s="21"/>
    </row>
    <row r="474" spans="7:7" x14ac:dyDescent="0.35">
      <c r="G474" s="21"/>
    </row>
    <row r="475" spans="7:7" x14ac:dyDescent="0.35">
      <c r="G475" s="21"/>
    </row>
    <row r="476" spans="7:7" x14ac:dyDescent="0.35">
      <c r="G476" s="21"/>
    </row>
    <row r="477" spans="7:7" x14ac:dyDescent="0.35">
      <c r="G477" s="21"/>
    </row>
    <row r="478" spans="7:7" x14ac:dyDescent="0.35">
      <c r="G478" s="21"/>
    </row>
    <row r="479" spans="7:7" x14ac:dyDescent="0.35">
      <c r="G479" s="21"/>
    </row>
    <row r="480" spans="7:7" x14ac:dyDescent="0.35">
      <c r="G480" s="21"/>
    </row>
    <row r="481" spans="7:7" x14ac:dyDescent="0.35">
      <c r="G481" s="21"/>
    </row>
    <row r="482" spans="7:7" x14ac:dyDescent="0.35">
      <c r="G482" s="21"/>
    </row>
    <row r="483" spans="7:7" x14ac:dyDescent="0.35">
      <c r="G483" s="21"/>
    </row>
    <row r="484" spans="7:7" x14ac:dyDescent="0.35">
      <c r="G484" s="21"/>
    </row>
    <row r="485" spans="7:7" x14ac:dyDescent="0.35">
      <c r="G485" s="21"/>
    </row>
    <row r="486" spans="7:7" x14ac:dyDescent="0.35">
      <c r="G486" s="21"/>
    </row>
    <row r="487" spans="7:7" x14ac:dyDescent="0.35">
      <c r="G487" s="21"/>
    </row>
    <row r="488" spans="7:7" x14ac:dyDescent="0.35">
      <c r="G488" s="21"/>
    </row>
    <row r="489" spans="7:7" x14ac:dyDescent="0.35">
      <c r="G489" s="21"/>
    </row>
    <row r="490" spans="7:7" x14ac:dyDescent="0.35">
      <c r="G490" s="21"/>
    </row>
    <row r="491" spans="7:7" x14ac:dyDescent="0.35">
      <c r="G491" s="21"/>
    </row>
    <row r="492" spans="7:7" x14ac:dyDescent="0.35">
      <c r="G492" s="21"/>
    </row>
    <row r="493" spans="7:7" x14ac:dyDescent="0.35">
      <c r="G493" s="21"/>
    </row>
    <row r="494" spans="7:7" x14ac:dyDescent="0.35">
      <c r="G494" s="21"/>
    </row>
    <row r="495" spans="7:7" x14ac:dyDescent="0.35">
      <c r="G495" s="21"/>
    </row>
    <row r="496" spans="7:7" x14ac:dyDescent="0.35">
      <c r="G496" s="21"/>
    </row>
    <row r="497" spans="7:7" x14ac:dyDescent="0.35">
      <c r="G497" s="21"/>
    </row>
    <row r="498" spans="7:7" x14ac:dyDescent="0.35">
      <c r="G498" s="21"/>
    </row>
    <row r="499" spans="7:7" x14ac:dyDescent="0.35">
      <c r="G499" s="21"/>
    </row>
    <row r="500" spans="7:7" x14ac:dyDescent="0.35">
      <c r="G500" s="21"/>
    </row>
    <row r="501" spans="7:7" x14ac:dyDescent="0.35">
      <c r="G501" s="21"/>
    </row>
    <row r="502" spans="7:7" x14ac:dyDescent="0.35">
      <c r="G502" s="21"/>
    </row>
    <row r="503" spans="7:7" x14ac:dyDescent="0.35">
      <c r="G503" s="21"/>
    </row>
    <row r="504" spans="7:7" x14ac:dyDescent="0.35">
      <c r="G504" s="21"/>
    </row>
    <row r="505" spans="7:7" x14ac:dyDescent="0.35">
      <c r="G505" s="21"/>
    </row>
    <row r="506" spans="7:7" x14ac:dyDescent="0.35">
      <c r="G506" s="21"/>
    </row>
    <row r="507" spans="7:7" x14ac:dyDescent="0.35">
      <c r="G507" s="21"/>
    </row>
    <row r="508" spans="7:7" x14ac:dyDescent="0.35">
      <c r="G508" s="21"/>
    </row>
    <row r="509" spans="7:7" x14ac:dyDescent="0.35">
      <c r="G509" s="21"/>
    </row>
    <row r="510" spans="7:7" x14ac:dyDescent="0.35">
      <c r="G510" s="21"/>
    </row>
    <row r="511" spans="7:7" x14ac:dyDescent="0.35">
      <c r="G511" s="21"/>
    </row>
    <row r="512" spans="7:7" x14ac:dyDescent="0.35">
      <c r="G512" s="21"/>
    </row>
    <row r="513" spans="7:7" x14ac:dyDescent="0.35">
      <c r="G513" s="21"/>
    </row>
    <row r="514" spans="7:7" x14ac:dyDescent="0.35">
      <c r="G514" s="21"/>
    </row>
    <row r="515" spans="7:7" x14ac:dyDescent="0.35">
      <c r="G515" s="21"/>
    </row>
    <row r="516" spans="7:7" x14ac:dyDescent="0.35">
      <c r="G516" s="21"/>
    </row>
    <row r="517" spans="7:7" x14ac:dyDescent="0.35">
      <c r="G517" s="21"/>
    </row>
    <row r="518" spans="7:7" x14ac:dyDescent="0.35">
      <c r="G518" s="21"/>
    </row>
    <row r="519" spans="7:7" x14ac:dyDescent="0.35">
      <c r="G519" s="21"/>
    </row>
    <row r="520" spans="7:7" x14ac:dyDescent="0.35">
      <c r="G520" s="21"/>
    </row>
    <row r="521" spans="7:7" x14ac:dyDescent="0.35">
      <c r="G521" s="21"/>
    </row>
    <row r="522" spans="7:7" x14ac:dyDescent="0.35">
      <c r="G522" s="21"/>
    </row>
    <row r="523" spans="7:7" x14ac:dyDescent="0.35">
      <c r="G523" s="21"/>
    </row>
    <row r="524" spans="7:7" x14ac:dyDescent="0.35">
      <c r="G524" s="21"/>
    </row>
    <row r="525" spans="7:7" x14ac:dyDescent="0.35">
      <c r="G525" s="21"/>
    </row>
    <row r="526" spans="7:7" x14ac:dyDescent="0.35">
      <c r="G526" s="21"/>
    </row>
    <row r="527" spans="7:7" x14ac:dyDescent="0.35">
      <c r="G527" s="21"/>
    </row>
    <row r="528" spans="7:7" x14ac:dyDescent="0.35">
      <c r="G528" s="21"/>
    </row>
    <row r="529" spans="7:7" x14ac:dyDescent="0.35">
      <c r="G529" s="21"/>
    </row>
    <row r="530" spans="7:7" x14ac:dyDescent="0.35">
      <c r="G530" s="21"/>
    </row>
    <row r="531" spans="7:7" x14ac:dyDescent="0.35">
      <c r="G531" s="21"/>
    </row>
    <row r="532" spans="7:7" x14ac:dyDescent="0.35">
      <c r="G532" s="21"/>
    </row>
    <row r="533" spans="7:7" x14ac:dyDescent="0.35">
      <c r="G533" s="21"/>
    </row>
    <row r="534" spans="7:7" x14ac:dyDescent="0.35">
      <c r="G534" s="21"/>
    </row>
    <row r="535" spans="7:7" x14ac:dyDescent="0.35">
      <c r="G535" s="21"/>
    </row>
    <row r="536" spans="7:7" x14ac:dyDescent="0.35">
      <c r="G536" s="21"/>
    </row>
    <row r="537" spans="7:7" x14ac:dyDescent="0.35">
      <c r="G537" s="21"/>
    </row>
    <row r="538" spans="7:7" x14ac:dyDescent="0.35">
      <c r="G538" s="21"/>
    </row>
    <row r="539" spans="7:7" x14ac:dyDescent="0.35">
      <c r="G539" s="21"/>
    </row>
    <row r="540" spans="7:7" x14ac:dyDescent="0.35">
      <c r="G540" s="21"/>
    </row>
    <row r="541" spans="7:7" x14ac:dyDescent="0.35">
      <c r="G541" s="21"/>
    </row>
    <row r="542" spans="7:7" x14ac:dyDescent="0.35">
      <c r="G542" s="21"/>
    </row>
    <row r="543" spans="7:7" x14ac:dyDescent="0.35">
      <c r="G543" s="21"/>
    </row>
    <row r="544" spans="7:7" x14ac:dyDescent="0.35">
      <c r="G544" s="21"/>
    </row>
    <row r="545" spans="7:7" x14ac:dyDescent="0.35">
      <c r="G545" s="21"/>
    </row>
    <row r="546" spans="7:7" x14ac:dyDescent="0.35">
      <c r="G546" s="21"/>
    </row>
    <row r="547" spans="7:7" x14ac:dyDescent="0.35">
      <c r="G547" s="21"/>
    </row>
    <row r="548" spans="7:7" x14ac:dyDescent="0.35">
      <c r="G548" s="21"/>
    </row>
    <row r="549" spans="7:7" x14ac:dyDescent="0.35">
      <c r="G549" s="21"/>
    </row>
    <row r="550" spans="7:7" x14ac:dyDescent="0.35">
      <c r="G550" s="21"/>
    </row>
    <row r="551" spans="7:7" x14ac:dyDescent="0.35">
      <c r="G551" s="21"/>
    </row>
    <row r="552" spans="7:7" x14ac:dyDescent="0.35">
      <c r="G552" s="21"/>
    </row>
    <row r="553" spans="7:7" x14ac:dyDescent="0.35">
      <c r="G553" s="21"/>
    </row>
    <row r="554" spans="7:7" x14ac:dyDescent="0.35">
      <c r="G554" s="21"/>
    </row>
    <row r="555" spans="7:7" x14ac:dyDescent="0.35">
      <c r="G555" s="21"/>
    </row>
    <row r="556" spans="7:7" x14ac:dyDescent="0.35">
      <c r="G556" s="21"/>
    </row>
    <row r="557" spans="7:7" x14ac:dyDescent="0.35">
      <c r="G557" s="21"/>
    </row>
    <row r="558" spans="7:7" x14ac:dyDescent="0.35">
      <c r="G558" s="21"/>
    </row>
    <row r="559" spans="7:7" x14ac:dyDescent="0.35">
      <c r="G559" s="21"/>
    </row>
    <row r="560" spans="7:7" x14ac:dyDescent="0.35">
      <c r="G560" s="21"/>
    </row>
    <row r="561" spans="7:7" x14ac:dyDescent="0.35">
      <c r="G561" s="21"/>
    </row>
    <row r="562" spans="7:7" x14ac:dyDescent="0.35">
      <c r="G562" s="21"/>
    </row>
    <row r="563" spans="7:7" x14ac:dyDescent="0.35">
      <c r="G563" s="21"/>
    </row>
    <row r="564" spans="7:7" x14ac:dyDescent="0.35">
      <c r="G564" s="21"/>
    </row>
    <row r="565" spans="7:7" x14ac:dyDescent="0.35">
      <c r="G565" s="21"/>
    </row>
    <row r="566" spans="7:7" x14ac:dyDescent="0.35">
      <c r="G566" s="21"/>
    </row>
    <row r="567" spans="7:7" x14ac:dyDescent="0.35">
      <c r="G567" s="21"/>
    </row>
    <row r="568" spans="7:7" x14ac:dyDescent="0.35">
      <c r="G568" s="21"/>
    </row>
    <row r="569" spans="7:7" x14ac:dyDescent="0.35">
      <c r="G569" s="21"/>
    </row>
    <row r="570" spans="7:7" x14ac:dyDescent="0.35">
      <c r="G570" s="21"/>
    </row>
    <row r="571" spans="7:7" x14ac:dyDescent="0.35">
      <c r="G571" s="21"/>
    </row>
    <row r="572" spans="7:7" x14ac:dyDescent="0.35">
      <c r="G572" s="21"/>
    </row>
    <row r="573" spans="7:7" x14ac:dyDescent="0.35">
      <c r="G573" s="21"/>
    </row>
    <row r="574" spans="7:7" x14ac:dyDescent="0.35">
      <c r="G574" s="21"/>
    </row>
    <row r="575" spans="7:7" x14ac:dyDescent="0.35">
      <c r="G575" s="21"/>
    </row>
    <row r="576" spans="7:7" x14ac:dyDescent="0.35">
      <c r="G576" s="21"/>
    </row>
    <row r="577" spans="7:7" x14ac:dyDescent="0.35">
      <c r="G577" s="21"/>
    </row>
    <row r="578" spans="7:7" x14ac:dyDescent="0.35">
      <c r="G578" s="21"/>
    </row>
    <row r="579" spans="7:7" x14ac:dyDescent="0.35">
      <c r="G579" s="21"/>
    </row>
    <row r="580" spans="7:7" x14ac:dyDescent="0.35">
      <c r="G580" s="21"/>
    </row>
    <row r="581" spans="7:7" x14ac:dyDescent="0.35">
      <c r="G581" s="21"/>
    </row>
    <row r="582" spans="7:7" x14ac:dyDescent="0.35">
      <c r="G582" s="21"/>
    </row>
    <row r="583" spans="7:7" x14ac:dyDescent="0.35">
      <c r="G583" s="21"/>
    </row>
    <row r="584" spans="7:7" x14ac:dyDescent="0.35">
      <c r="G584" s="21"/>
    </row>
    <row r="585" spans="7:7" x14ac:dyDescent="0.35">
      <c r="G585" s="21"/>
    </row>
    <row r="586" spans="7:7" x14ac:dyDescent="0.35">
      <c r="G586" s="21"/>
    </row>
    <row r="587" spans="7:7" x14ac:dyDescent="0.35">
      <c r="G587" s="21"/>
    </row>
    <row r="588" spans="7:7" x14ac:dyDescent="0.35">
      <c r="G588" s="21"/>
    </row>
    <row r="589" spans="7:7" x14ac:dyDescent="0.35">
      <c r="G589" s="21"/>
    </row>
    <row r="590" spans="7:7" x14ac:dyDescent="0.35">
      <c r="G590" s="21"/>
    </row>
    <row r="591" spans="7:7" x14ac:dyDescent="0.35">
      <c r="G591" s="21"/>
    </row>
    <row r="592" spans="7:7" x14ac:dyDescent="0.35">
      <c r="G592" s="21"/>
    </row>
    <row r="593" spans="7:7" x14ac:dyDescent="0.35">
      <c r="G593" s="21"/>
    </row>
    <row r="594" spans="7:7" x14ac:dyDescent="0.35">
      <c r="G594" s="21"/>
    </row>
    <row r="595" spans="7:7" x14ac:dyDescent="0.35">
      <c r="G595" s="21"/>
    </row>
    <row r="596" spans="7:7" x14ac:dyDescent="0.35">
      <c r="G596" s="21"/>
    </row>
    <row r="597" spans="7:7" x14ac:dyDescent="0.35">
      <c r="G597" s="21"/>
    </row>
    <row r="598" spans="7:7" x14ac:dyDescent="0.35">
      <c r="G598" s="21"/>
    </row>
    <row r="599" spans="7:7" x14ac:dyDescent="0.35">
      <c r="G599" s="21"/>
    </row>
    <row r="600" spans="7:7" x14ac:dyDescent="0.35">
      <c r="G600" s="21"/>
    </row>
    <row r="601" spans="7:7" x14ac:dyDescent="0.35">
      <c r="G601" s="21"/>
    </row>
    <row r="602" spans="7:7" x14ac:dyDescent="0.35">
      <c r="G602" s="21"/>
    </row>
    <row r="603" spans="7:7" x14ac:dyDescent="0.35">
      <c r="G603" s="21"/>
    </row>
    <row r="604" spans="7:7" x14ac:dyDescent="0.35">
      <c r="G604" s="21"/>
    </row>
    <row r="605" spans="7:7" x14ac:dyDescent="0.35">
      <c r="G605" s="21"/>
    </row>
    <row r="606" spans="7:7" x14ac:dyDescent="0.35">
      <c r="G606" s="21"/>
    </row>
    <row r="607" spans="7:7" x14ac:dyDescent="0.35">
      <c r="G607" s="21"/>
    </row>
    <row r="608" spans="7:7" x14ac:dyDescent="0.35">
      <c r="G608" s="21"/>
    </row>
    <row r="609" spans="7:7" x14ac:dyDescent="0.35">
      <c r="G609" s="21"/>
    </row>
    <row r="610" spans="7:7" x14ac:dyDescent="0.35">
      <c r="G610" s="21"/>
    </row>
    <row r="611" spans="7:7" x14ac:dyDescent="0.35">
      <c r="G611" s="21"/>
    </row>
    <row r="612" spans="7:7" x14ac:dyDescent="0.35">
      <c r="G612" s="21"/>
    </row>
    <row r="613" spans="7:7" x14ac:dyDescent="0.35">
      <c r="G613" s="21"/>
    </row>
    <row r="614" spans="7:7" x14ac:dyDescent="0.35">
      <c r="G614" s="21"/>
    </row>
    <row r="615" spans="7:7" x14ac:dyDescent="0.35">
      <c r="G615" s="21"/>
    </row>
    <row r="616" spans="7:7" x14ac:dyDescent="0.35">
      <c r="G616" s="21"/>
    </row>
    <row r="617" spans="7:7" x14ac:dyDescent="0.35">
      <c r="G617" s="21"/>
    </row>
    <row r="618" spans="7:7" x14ac:dyDescent="0.35">
      <c r="G618" s="21"/>
    </row>
    <row r="619" spans="7:7" x14ac:dyDescent="0.35">
      <c r="G619" s="21"/>
    </row>
    <row r="620" spans="7:7" x14ac:dyDescent="0.35">
      <c r="G620" s="21"/>
    </row>
    <row r="621" spans="7:7" x14ac:dyDescent="0.35">
      <c r="G621" s="21"/>
    </row>
    <row r="622" spans="7:7" x14ac:dyDescent="0.35">
      <c r="G622" s="21"/>
    </row>
    <row r="623" spans="7:7" x14ac:dyDescent="0.35">
      <c r="G623" s="21"/>
    </row>
    <row r="624" spans="7:7" x14ac:dyDescent="0.35">
      <c r="G624" s="21"/>
    </row>
    <row r="625" spans="7:7" x14ac:dyDescent="0.35">
      <c r="G625" s="21"/>
    </row>
    <row r="626" spans="7:7" x14ac:dyDescent="0.35">
      <c r="G626" s="21"/>
    </row>
    <row r="627" spans="7:7" x14ac:dyDescent="0.35">
      <c r="G627" s="21"/>
    </row>
    <row r="628" spans="7:7" x14ac:dyDescent="0.35">
      <c r="G628" s="21"/>
    </row>
    <row r="629" spans="7:7" x14ac:dyDescent="0.35">
      <c r="G629" s="21"/>
    </row>
    <row r="630" spans="7:7" x14ac:dyDescent="0.35">
      <c r="G630" s="21"/>
    </row>
    <row r="631" spans="7:7" x14ac:dyDescent="0.35">
      <c r="G631" s="21"/>
    </row>
    <row r="632" spans="7:7" x14ac:dyDescent="0.35">
      <c r="G632" s="21"/>
    </row>
    <row r="633" spans="7:7" x14ac:dyDescent="0.35">
      <c r="G633" s="21"/>
    </row>
    <row r="634" spans="7:7" x14ac:dyDescent="0.35">
      <c r="G634" s="21"/>
    </row>
    <row r="635" spans="7:7" x14ac:dyDescent="0.35">
      <c r="G635" s="21"/>
    </row>
    <row r="636" spans="7:7" x14ac:dyDescent="0.35">
      <c r="G636" s="21"/>
    </row>
    <row r="637" spans="7:7" x14ac:dyDescent="0.35">
      <c r="G637" s="21"/>
    </row>
    <row r="638" spans="7:7" x14ac:dyDescent="0.35">
      <c r="G638" s="21"/>
    </row>
    <row r="639" spans="7:7" x14ac:dyDescent="0.35">
      <c r="G639" s="21"/>
    </row>
    <row r="640" spans="7:7" x14ac:dyDescent="0.35">
      <c r="G640" s="21"/>
    </row>
    <row r="641" spans="7:7" x14ac:dyDescent="0.35">
      <c r="G641" s="21"/>
    </row>
    <row r="642" spans="7:7" x14ac:dyDescent="0.35">
      <c r="G642" s="21"/>
    </row>
    <row r="643" spans="7:7" x14ac:dyDescent="0.35">
      <c r="G643" s="21"/>
    </row>
    <row r="644" spans="7:7" x14ac:dyDescent="0.35">
      <c r="G644" s="21"/>
    </row>
    <row r="645" spans="7:7" x14ac:dyDescent="0.35">
      <c r="G645" s="21"/>
    </row>
    <row r="646" spans="7:7" x14ac:dyDescent="0.35">
      <c r="G646" s="21"/>
    </row>
    <row r="647" spans="7:7" x14ac:dyDescent="0.35">
      <c r="G647" s="21"/>
    </row>
    <row r="648" spans="7:7" x14ac:dyDescent="0.35">
      <c r="G648" s="21"/>
    </row>
    <row r="649" spans="7:7" x14ac:dyDescent="0.35">
      <c r="G649" s="21"/>
    </row>
    <row r="650" spans="7:7" x14ac:dyDescent="0.35">
      <c r="G650" s="21"/>
    </row>
    <row r="651" spans="7:7" x14ac:dyDescent="0.35">
      <c r="G651" s="21"/>
    </row>
    <row r="652" spans="7:7" x14ac:dyDescent="0.35">
      <c r="G652" s="21"/>
    </row>
    <row r="653" spans="7:7" x14ac:dyDescent="0.35">
      <c r="G653" s="21"/>
    </row>
    <row r="654" spans="7:7" x14ac:dyDescent="0.35">
      <c r="G654" s="21"/>
    </row>
    <row r="655" spans="7:7" x14ac:dyDescent="0.35">
      <c r="G655" s="21"/>
    </row>
    <row r="656" spans="7:7" x14ac:dyDescent="0.35">
      <c r="G656" s="21"/>
    </row>
    <row r="657" spans="7:7" x14ac:dyDescent="0.35">
      <c r="G657" s="21"/>
    </row>
    <row r="658" spans="7:7" x14ac:dyDescent="0.35">
      <c r="G658" s="21"/>
    </row>
    <row r="659" spans="7:7" x14ac:dyDescent="0.35">
      <c r="G659" s="21"/>
    </row>
    <row r="660" spans="7:7" x14ac:dyDescent="0.35">
      <c r="G660" s="21"/>
    </row>
    <row r="661" spans="7:7" x14ac:dyDescent="0.35">
      <c r="G661" s="21"/>
    </row>
    <row r="662" spans="7:7" x14ac:dyDescent="0.35">
      <c r="G662" s="21"/>
    </row>
    <row r="663" spans="7:7" x14ac:dyDescent="0.35">
      <c r="G663" s="21"/>
    </row>
    <row r="664" spans="7:7" x14ac:dyDescent="0.35">
      <c r="G664" s="21"/>
    </row>
    <row r="665" spans="7:7" x14ac:dyDescent="0.35">
      <c r="G665" s="21"/>
    </row>
    <row r="666" spans="7:7" x14ac:dyDescent="0.35">
      <c r="G666" s="21"/>
    </row>
    <row r="667" spans="7:7" x14ac:dyDescent="0.35">
      <c r="G667" s="21"/>
    </row>
    <row r="668" spans="7:7" x14ac:dyDescent="0.35">
      <c r="G668" s="21"/>
    </row>
    <row r="669" spans="7:7" x14ac:dyDescent="0.35">
      <c r="G669" s="21"/>
    </row>
    <row r="670" spans="7:7" x14ac:dyDescent="0.35">
      <c r="G670" s="21"/>
    </row>
    <row r="671" spans="7:7" x14ac:dyDescent="0.35">
      <c r="G671" s="21"/>
    </row>
    <row r="672" spans="7:7" x14ac:dyDescent="0.35">
      <c r="G672" s="21"/>
    </row>
    <row r="673" spans="7:7" x14ac:dyDescent="0.35">
      <c r="G673" s="21"/>
    </row>
    <row r="674" spans="7:7" x14ac:dyDescent="0.35">
      <c r="G674" s="21"/>
    </row>
    <row r="675" spans="7:7" x14ac:dyDescent="0.35">
      <c r="G675" s="21"/>
    </row>
    <row r="676" spans="7:7" x14ac:dyDescent="0.35">
      <c r="G676" s="21"/>
    </row>
    <row r="677" spans="7:7" x14ac:dyDescent="0.35">
      <c r="G677" s="21"/>
    </row>
    <row r="678" spans="7:7" x14ac:dyDescent="0.35">
      <c r="G678" s="21"/>
    </row>
    <row r="679" spans="7:7" x14ac:dyDescent="0.35">
      <c r="G679" s="21"/>
    </row>
    <row r="680" spans="7:7" x14ac:dyDescent="0.35">
      <c r="G680" s="21"/>
    </row>
    <row r="681" spans="7:7" x14ac:dyDescent="0.35">
      <c r="G681" s="21"/>
    </row>
    <row r="682" spans="7:7" x14ac:dyDescent="0.35">
      <c r="G682" s="21"/>
    </row>
    <row r="683" spans="7:7" x14ac:dyDescent="0.35">
      <c r="G683" s="21"/>
    </row>
    <row r="684" spans="7:7" x14ac:dyDescent="0.35">
      <c r="G684" s="21"/>
    </row>
    <row r="685" spans="7:7" x14ac:dyDescent="0.35">
      <c r="G685" s="21"/>
    </row>
    <row r="686" spans="7:7" x14ac:dyDescent="0.35">
      <c r="G686" s="21"/>
    </row>
    <row r="687" spans="7:7" x14ac:dyDescent="0.35">
      <c r="G687" s="21"/>
    </row>
    <row r="688" spans="7:7" x14ac:dyDescent="0.35">
      <c r="G688" s="21"/>
    </row>
    <row r="689" spans="7:7" x14ac:dyDescent="0.35">
      <c r="G689" s="21"/>
    </row>
    <row r="690" spans="7:7" x14ac:dyDescent="0.35">
      <c r="G690" s="21"/>
    </row>
    <row r="691" spans="7:7" x14ac:dyDescent="0.35">
      <c r="G691" s="21"/>
    </row>
    <row r="692" spans="7:7" x14ac:dyDescent="0.35">
      <c r="G692" s="21"/>
    </row>
    <row r="693" spans="7:7" x14ac:dyDescent="0.35">
      <c r="G693" s="21"/>
    </row>
    <row r="694" spans="7:7" x14ac:dyDescent="0.35">
      <c r="G694" s="21"/>
    </row>
    <row r="695" spans="7:7" x14ac:dyDescent="0.35">
      <c r="G695" s="21"/>
    </row>
    <row r="696" spans="7:7" x14ac:dyDescent="0.35">
      <c r="G696" s="21"/>
    </row>
    <row r="697" spans="7:7" x14ac:dyDescent="0.35">
      <c r="G697" s="21"/>
    </row>
    <row r="698" spans="7:7" x14ac:dyDescent="0.35">
      <c r="G698" s="21"/>
    </row>
    <row r="699" spans="7:7" x14ac:dyDescent="0.35">
      <c r="G699" s="21"/>
    </row>
    <row r="700" spans="7:7" x14ac:dyDescent="0.35">
      <c r="G700" s="21"/>
    </row>
    <row r="701" spans="7:7" x14ac:dyDescent="0.35">
      <c r="G701" s="21"/>
    </row>
    <row r="702" spans="7:7" x14ac:dyDescent="0.35">
      <c r="G702" s="21"/>
    </row>
    <row r="703" spans="7:7" x14ac:dyDescent="0.35">
      <c r="G703" s="21"/>
    </row>
    <row r="704" spans="7:7" x14ac:dyDescent="0.35">
      <c r="G704" s="21"/>
    </row>
    <row r="705" spans="7:7" x14ac:dyDescent="0.35">
      <c r="G705" s="21"/>
    </row>
    <row r="706" spans="7:7" x14ac:dyDescent="0.35">
      <c r="G706" s="21"/>
    </row>
    <row r="707" spans="7:7" x14ac:dyDescent="0.35">
      <c r="G707" s="21"/>
    </row>
    <row r="708" spans="7:7" x14ac:dyDescent="0.35">
      <c r="G708" s="21"/>
    </row>
    <row r="709" spans="7:7" x14ac:dyDescent="0.35">
      <c r="G709" s="21"/>
    </row>
    <row r="710" spans="7:7" x14ac:dyDescent="0.35">
      <c r="G710" s="21"/>
    </row>
    <row r="711" spans="7:7" x14ac:dyDescent="0.35">
      <c r="G711" s="21"/>
    </row>
    <row r="712" spans="7:7" x14ac:dyDescent="0.35">
      <c r="G712" s="21"/>
    </row>
    <row r="713" spans="7:7" x14ac:dyDescent="0.35">
      <c r="G713" s="21"/>
    </row>
    <row r="714" spans="7:7" x14ac:dyDescent="0.35">
      <c r="G714" s="21"/>
    </row>
    <row r="715" spans="7:7" x14ac:dyDescent="0.35">
      <c r="G715" s="21"/>
    </row>
    <row r="716" spans="7:7" x14ac:dyDescent="0.35">
      <c r="G716" s="21"/>
    </row>
    <row r="717" spans="7:7" x14ac:dyDescent="0.35">
      <c r="G717" s="21"/>
    </row>
    <row r="718" spans="7:7" x14ac:dyDescent="0.35">
      <c r="G718" s="21"/>
    </row>
    <row r="719" spans="7:7" x14ac:dyDescent="0.35">
      <c r="G719" s="21"/>
    </row>
    <row r="720" spans="7:7" x14ac:dyDescent="0.35">
      <c r="G720" s="21"/>
    </row>
    <row r="721" spans="7:7" x14ac:dyDescent="0.35">
      <c r="G721" s="21"/>
    </row>
    <row r="722" spans="7:7" x14ac:dyDescent="0.35">
      <c r="G722" s="21"/>
    </row>
    <row r="723" spans="7:7" x14ac:dyDescent="0.35">
      <c r="G723" s="21"/>
    </row>
    <row r="724" spans="7:7" x14ac:dyDescent="0.35">
      <c r="G724" s="21"/>
    </row>
    <row r="725" spans="7:7" x14ac:dyDescent="0.35">
      <c r="G725" s="21"/>
    </row>
    <row r="726" spans="7:7" x14ac:dyDescent="0.35">
      <c r="G726" s="21"/>
    </row>
    <row r="727" spans="7:7" x14ac:dyDescent="0.35">
      <c r="G727" s="21"/>
    </row>
    <row r="728" spans="7:7" x14ac:dyDescent="0.35">
      <c r="G728" s="21"/>
    </row>
    <row r="729" spans="7:7" x14ac:dyDescent="0.35">
      <c r="G729" s="21"/>
    </row>
    <row r="730" spans="7:7" x14ac:dyDescent="0.35">
      <c r="G730" s="21"/>
    </row>
    <row r="731" spans="7:7" x14ac:dyDescent="0.35">
      <c r="G731" s="21"/>
    </row>
    <row r="732" spans="7:7" x14ac:dyDescent="0.35">
      <c r="G732" s="21"/>
    </row>
    <row r="733" spans="7:7" x14ac:dyDescent="0.35">
      <c r="G733" s="21"/>
    </row>
    <row r="734" spans="7:7" x14ac:dyDescent="0.35">
      <c r="G734" s="21"/>
    </row>
    <row r="735" spans="7:7" x14ac:dyDescent="0.35">
      <c r="G735" s="21"/>
    </row>
    <row r="736" spans="7:7" x14ac:dyDescent="0.35">
      <c r="G736" s="21"/>
    </row>
    <row r="737" spans="7:7" x14ac:dyDescent="0.35">
      <c r="G737" s="21"/>
    </row>
    <row r="738" spans="7:7" x14ac:dyDescent="0.35">
      <c r="G738" s="21"/>
    </row>
    <row r="739" spans="7:7" x14ac:dyDescent="0.35">
      <c r="G739" s="21"/>
    </row>
    <row r="740" spans="7:7" x14ac:dyDescent="0.35">
      <c r="G740" s="21"/>
    </row>
    <row r="741" spans="7:7" x14ac:dyDescent="0.35">
      <c r="G741" s="21"/>
    </row>
    <row r="742" spans="7:7" x14ac:dyDescent="0.35">
      <c r="G742" s="21"/>
    </row>
    <row r="743" spans="7:7" x14ac:dyDescent="0.35">
      <c r="G743" s="21"/>
    </row>
    <row r="744" spans="7:7" x14ac:dyDescent="0.35">
      <c r="G744" s="21"/>
    </row>
    <row r="745" spans="7:7" x14ac:dyDescent="0.35">
      <c r="G745" s="21"/>
    </row>
    <row r="746" spans="7:7" x14ac:dyDescent="0.35">
      <c r="G746" s="21"/>
    </row>
    <row r="747" spans="7:7" x14ac:dyDescent="0.35">
      <c r="G747" s="21"/>
    </row>
    <row r="748" spans="7:7" x14ac:dyDescent="0.35">
      <c r="G748" s="21"/>
    </row>
    <row r="749" spans="7:7" x14ac:dyDescent="0.35">
      <c r="G749" s="21"/>
    </row>
    <row r="750" spans="7:7" x14ac:dyDescent="0.35">
      <c r="G750" s="21"/>
    </row>
    <row r="751" spans="7:7" x14ac:dyDescent="0.35">
      <c r="G751" s="21"/>
    </row>
    <row r="752" spans="7:7" x14ac:dyDescent="0.35">
      <c r="G752" s="21"/>
    </row>
    <row r="753" spans="7:7" x14ac:dyDescent="0.35">
      <c r="G753" s="21"/>
    </row>
    <row r="754" spans="7:7" x14ac:dyDescent="0.35">
      <c r="G754" s="21"/>
    </row>
    <row r="755" spans="7:7" x14ac:dyDescent="0.35">
      <c r="G755" s="21"/>
    </row>
    <row r="756" spans="7:7" x14ac:dyDescent="0.35">
      <c r="G756" s="21"/>
    </row>
    <row r="757" spans="7:7" x14ac:dyDescent="0.35">
      <c r="G757" s="21"/>
    </row>
    <row r="758" spans="7:7" x14ac:dyDescent="0.35">
      <c r="G758" s="21"/>
    </row>
    <row r="759" spans="7:7" x14ac:dyDescent="0.35">
      <c r="G759" s="21"/>
    </row>
    <row r="760" spans="7:7" x14ac:dyDescent="0.35">
      <c r="G760" s="21"/>
    </row>
    <row r="761" spans="7:7" x14ac:dyDescent="0.35">
      <c r="G761" s="21"/>
    </row>
    <row r="762" spans="7:7" x14ac:dyDescent="0.35">
      <c r="G762" s="21"/>
    </row>
    <row r="763" spans="7:7" x14ac:dyDescent="0.35">
      <c r="G763" s="21"/>
    </row>
    <row r="764" spans="7:7" x14ac:dyDescent="0.35">
      <c r="G764" s="21"/>
    </row>
    <row r="765" spans="7:7" x14ac:dyDescent="0.35">
      <c r="G765" s="21"/>
    </row>
    <row r="766" spans="7:7" x14ac:dyDescent="0.35">
      <c r="G766" s="21"/>
    </row>
    <row r="767" spans="7:7" x14ac:dyDescent="0.35">
      <c r="G767" s="21"/>
    </row>
    <row r="768" spans="7:7" x14ac:dyDescent="0.35">
      <c r="G768" s="21"/>
    </row>
    <row r="769" spans="7:7" x14ac:dyDescent="0.35">
      <c r="G769" s="21"/>
    </row>
    <row r="770" spans="7:7" x14ac:dyDescent="0.35">
      <c r="G770" s="21"/>
    </row>
    <row r="771" spans="7:7" x14ac:dyDescent="0.35">
      <c r="G771" s="21"/>
    </row>
    <row r="772" spans="7:7" x14ac:dyDescent="0.35">
      <c r="G772" s="21"/>
    </row>
    <row r="773" spans="7:7" x14ac:dyDescent="0.35">
      <c r="G773" s="21"/>
    </row>
    <row r="774" spans="7:7" x14ac:dyDescent="0.35">
      <c r="G774" s="21"/>
    </row>
    <row r="775" spans="7:7" x14ac:dyDescent="0.35">
      <c r="G775" s="21"/>
    </row>
    <row r="776" spans="7:7" x14ac:dyDescent="0.35">
      <c r="G776" s="21"/>
    </row>
    <row r="777" spans="7:7" x14ac:dyDescent="0.35">
      <c r="G777" s="21"/>
    </row>
    <row r="778" spans="7:7" x14ac:dyDescent="0.35">
      <c r="G778" s="21"/>
    </row>
    <row r="779" spans="7:7" x14ac:dyDescent="0.35">
      <c r="G779" s="21"/>
    </row>
    <row r="780" spans="7:7" x14ac:dyDescent="0.35">
      <c r="G780" s="21"/>
    </row>
    <row r="781" spans="7:7" x14ac:dyDescent="0.35">
      <c r="G781" s="21"/>
    </row>
    <row r="782" spans="7:7" x14ac:dyDescent="0.35">
      <c r="G782" s="21"/>
    </row>
    <row r="783" spans="7:7" x14ac:dyDescent="0.35">
      <c r="G783" s="21"/>
    </row>
    <row r="784" spans="7:7" x14ac:dyDescent="0.35">
      <c r="G784" s="21"/>
    </row>
    <row r="785" spans="7:7" x14ac:dyDescent="0.35">
      <c r="G785" s="21"/>
    </row>
    <row r="786" spans="7:7" x14ac:dyDescent="0.35">
      <c r="G786" s="21"/>
    </row>
    <row r="787" spans="7:7" x14ac:dyDescent="0.35">
      <c r="G787" s="21"/>
    </row>
    <row r="788" spans="7:7" x14ac:dyDescent="0.35">
      <c r="G788" s="21"/>
    </row>
    <row r="789" spans="7:7" x14ac:dyDescent="0.35">
      <c r="G789" s="21"/>
    </row>
    <row r="790" spans="7:7" x14ac:dyDescent="0.35">
      <c r="G790" s="21"/>
    </row>
    <row r="791" spans="7:7" x14ac:dyDescent="0.35">
      <c r="G791" s="21"/>
    </row>
    <row r="792" spans="7:7" x14ac:dyDescent="0.35">
      <c r="G792" s="21"/>
    </row>
    <row r="793" spans="7:7" x14ac:dyDescent="0.35">
      <c r="G793" s="21"/>
    </row>
    <row r="794" spans="7:7" x14ac:dyDescent="0.35">
      <c r="G794" s="21"/>
    </row>
    <row r="795" spans="7:7" x14ac:dyDescent="0.35">
      <c r="G795" s="21"/>
    </row>
    <row r="796" spans="7:7" x14ac:dyDescent="0.35">
      <c r="G796" s="21"/>
    </row>
    <row r="797" spans="7:7" x14ac:dyDescent="0.35">
      <c r="G797" s="21"/>
    </row>
    <row r="798" spans="7:7" x14ac:dyDescent="0.35">
      <c r="G798" s="21"/>
    </row>
    <row r="799" spans="7:7" x14ac:dyDescent="0.35">
      <c r="G799" s="21"/>
    </row>
    <row r="800" spans="7:7" x14ac:dyDescent="0.35">
      <c r="G800" s="21"/>
    </row>
    <row r="801" spans="7:7" x14ac:dyDescent="0.35">
      <c r="G801" s="21"/>
    </row>
    <row r="802" spans="7:7" x14ac:dyDescent="0.35">
      <c r="G802" s="21"/>
    </row>
    <row r="803" spans="7:7" x14ac:dyDescent="0.35">
      <c r="G803" s="21"/>
    </row>
    <row r="804" spans="7:7" x14ac:dyDescent="0.35">
      <c r="G804" s="21"/>
    </row>
    <row r="805" spans="7:7" x14ac:dyDescent="0.35">
      <c r="G805" s="21"/>
    </row>
    <row r="806" spans="7:7" x14ac:dyDescent="0.35">
      <c r="G806" s="21"/>
    </row>
    <row r="807" spans="7:7" x14ac:dyDescent="0.35">
      <c r="G807" s="21"/>
    </row>
    <row r="808" spans="7:7" x14ac:dyDescent="0.35">
      <c r="G808" s="21"/>
    </row>
    <row r="809" spans="7:7" x14ac:dyDescent="0.35">
      <c r="G809" s="21"/>
    </row>
    <row r="810" spans="7:7" x14ac:dyDescent="0.35">
      <c r="G810" s="21"/>
    </row>
    <row r="811" spans="7:7" x14ac:dyDescent="0.35">
      <c r="G811" s="21"/>
    </row>
    <row r="812" spans="7:7" x14ac:dyDescent="0.35">
      <c r="G812" s="21"/>
    </row>
    <row r="813" spans="7:7" x14ac:dyDescent="0.35">
      <c r="G813" s="21"/>
    </row>
    <row r="814" spans="7:7" x14ac:dyDescent="0.35">
      <c r="G814" s="21"/>
    </row>
    <row r="815" spans="7:7" x14ac:dyDescent="0.35">
      <c r="G815" s="21"/>
    </row>
    <row r="816" spans="7:7" x14ac:dyDescent="0.35">
      <c r="G816" s="21"/>
    </row>
    <row r="817" spans="7:7" x14ac:dyDescent="0.35">
      <c r="G817" s="21"/>
    </row>
    <row r="818" spans="7:7" x14ac:dyDescent="0.35">
      <c r="G818" s="21"/>
    </row>
    <row r="819" spans="7:7" x14ac:dyDescent="0.35">
      <c r="G819" s="21"/>
    </row>
    <row r="820" spans="7:7" x14ac:dyDescent="0.35">
      <c r="G820" s="21"/>
    </row>
    <row r="821" spans="7:7" x14ac:dyDescent="0.35">
      <c r="G821" s="21"/>
    </row>
    <row r="822" spans="7:7" x14ac:dyDescent="0.35">
      <c r="G822" s="21"/>
    </row>
    <row r="823" spans="7:7" x14ac:dyDescent="0.35">
      <c r="G823" s="21"/>
    </row>
    <row r="824" spans="7:7" x14ac:dyDescent="0.35">
      <c r="G824" s="21"/>
    </row>
    <row r="825" spans="7:7" x14ac:dyDescent="0.35">
      <c r="G825" s="21"/>
    </row>
    <row r="826" spans="7:7" x14ac:dyDescent="0.35">
      <c r="G826" s="21"/>
    </row>
    <row r="827" spans="7:7" x14ac:dyDescent="0.35">
      <c r="G827" s="21"/>
    </row>
    <row r="828" spans="7:7" x14ac:dyDescent="0.35">
      <c r="G828" s="21"/>
    </row>
    <row r="829" spans="7:7" x14ac:dyDescent="0.35">
      <c r="G829" s="21"/>
    </row>
    <row r="830" spans="7:7" x14ac:dyDescent="0.35">
      <c r="G830" s="21"/>
    </row>
    <row r="831" spans="7:7" x14ac:dyDescent="0.35">
      <c r="G831" s="21"/>
    </row>
    <row r="832" spans="7:7" x14ac:dyDescent="0.35">
      <c r="G832" s="21"/>
    </row>
    <row r="833" spans="7:7" x14ac:dyDescent="0.35">
      <c r="G833" s="21"/>
    </row>
    <row r="834" spans="7:7" x14ac:dyDescent="0.35">
      <c r="G834" s="21"/>
    </row>
    <row r="835" spans="7:7" x14ac:dyDescent="0.35">
      <c r="G835" s="21"/>
    </row>
    <row r="836" spans="7:7" x14ac:dyDescent="0.35">
      <c r="G836" s="21"/>
    </row>
    <row r="837" spans="7:7" x14ac:dyDescent="0.35">
      <c r="G837" s="21"/>
    </row>
    <row r="838" spans="7:7" x14ac:dyDescent="0.35">
      <c r="G838" s="21"/>
    </row>
    <row r="839" spans="7:7" x14ac:dyDescent="0.35">
      <c r="G839" s="21"/>
    </row>
    <row r="840" spans="7:7" x14ac:dyDescent="0.35">
      <c r="G840" s="21"/>
    </row>
    <row r="841" spans="7:7" x14ac:dyDescent="0.35">
      <c r="G841" s="21"/>
    </row>
    <row r="842" spans="7:7" x14ac:dyDescent="0.35">
      <c r="G842" s="21"/>
    </row>
    <row r="843" spans="7:7" x14ac:dyDescent="0.35">
      <c r="G843" s="21"/>
    </row>
    <row r="844" spans="7:7" x14ac:dyDescent="0.35">
      <c r="G844" s="21"/>
    </row>
    <row r="845" spans="7:7" x14ac:dyDescent="0.35">
      <c r="G845" s="21"/>
    </row>
    <row r="846" spans="7:7" x14ac:dyDescent="0.35">
      <c r="G846" s="21"/>
    </row>
    <row r="847" spans="7:7" x14ac:dyDescent="0.35">
      <c r="G847" s="21"/>
    </row>
    <row r="848" spans="7:7" x14ac:dyDescent="0.35">
      <c r="G848" s="21"/>
    </row>
    <row r="849" spans="7:7" x14ac:dyDescent="0.35">
      <c r="G849" s="21"/>
    </row>
    <row r="850" spans="7:7" x14ac:dyDescent="0.35">
      <c r="G850" s="21"/>
    </row>
    <row r="851" spans="7:7" x14ac:dyDescent="0.35">
      <c r="G851" s="21"/>
    </row>
    <row r="852" spans="7:7" x14ac:dyDescent="0.35">
      <c r="G852" s="21"/>
    </row>
    <row r="853" spans="7:7" x14ac:dyDescent="0.35">
      <c r="G853" s="21"/>
    </row>
    <row r="854" spans="7:7" x14ac:dyDescent="0.35">
      <c r="G854" s="21"/>
    </row>
    <row r="855" spans="7:7" x14ac:dyDescent="0.35">
      <c r="G855" s="21"/>
    </row>
    <row r="856" spans="7:7" x14ac:dyDescent="0.35">
      <c r="G856" s="21"/>
    </row>
    <row r="857" spans="7:7" x14ac:dyDescent="0.35">
      <c r="G857" s="21"/>
    </row>
    <row r="858" spans="7:7" x14ac:dyDescent="0.35">
      <c r="G858" s="21"/>
    </row>
    <row r="859" spans="7:7" x14ac:dyDescent="0.35">
      <c r="G859" s="21"/>
    </row>
    <row r="860" spans="7:7" x14ac:dyDescent="0.35">
      <c r="G860" s="21"/>
    </row>
    <row r="861" spans="7:7" x14ac:dyDescent="0.35">
      <c r="G861" s="21"/>
    </row>
    <row r="862" spans="7:7" x14ac:dyDescent="0.35">
      <c r="G862" s="21"/>
    </row>
    <row r="863" spans="7:7" x14ac:dyDescent="0.35">
      <c r="G863" s="21"/>
    </row>
    <row r="864" spans="7:7" x14ac:dyDescent="0.35">
      <c r="G864" s="21"/>
    </row>
    <row r="865" spans="7:7" x14ac:dyDescent="0.35">
      <c r="G865" s="21"/>
    </row>
    <row r="866" spans="7:7" x14ac:dyDescent="0.35">
      <c r="G866" s="21"/>
    </row>
    <row r="867" spans="7:7" x14ac:dyDescent="0.35">
      <c r="G867" s="21"/>
    </row>
    <row r="868" spans="7:7" x14ac:dyDescent="0.35">
      <c r="G868" s="21"/>
    </row>
    <row r="869" spans="7:7" x14ac:dyDescent="0.35">
      <c r="G869" s="21"/>
    </row>
    <row r="870" spans="7:7" x14ac:dyDescent="0.35">
      <c r="G870" s="21"/>
    </row>
    <row r="871" spans="7:7" x14ac:dyDescent="0.35">
      <c r="G871" s="21"/>
    </row>
    <row r="872" spans="7:7" x14ac:dyDescent="0.35">
      <c r="G872" s="21"/>
    </row>
    <row r="873" spans="7:7" x14ac:dyDescent="0.35">
      <c r="G873" s="21"/>
    </row>
    <row r="874" spans="7:7" x14ac:dyDescent="0.35">
      <c r="G874" s="21"/>
    </row>
    <row r="875" spans="7:7" x14ac:dyDescent="0.35">
      <c r="G875" s="21"/>
    </row>
    <row r="876" spans="7:7" x14ac:dyDescent="0.35">
      <c r="G876" s="21"/>
    </row>
    <row r="877" spans="7:7" x14ac:dyDescent="0.35">
      <c r="G877" s="21"/>
    </row>
    <row r="878" spans="7:7" x14ac:dyDescent="0.35">
      <c r="G878" s="21"/>
    </row>
    <row r="879" spans="7:7" x14ac:dyDescent="0.35">
      <c r="G879" s="21"/>
    </row>
    <row r="880" spans="7:7" x14ac:dyDescent="0.35">
      <c r="G880" s="21"/>
    </row>
    <row r="881" spans="7:7" x14ac:dyDescent="0.35">
      <c r="G881" s="21"/>
    </row>
    <row r="882" spans="7:7" x14ac:dyDescent="0.35">
      <c r="G882" s="21"/>
    </row>
    <row r="883" spans="7:7" x14ac:dyDescent="0.35">
      <c r="G883" s="21"/>
    </row>
    <row r="884" spans="7:7" x14ac:dyDescent="0.35">
      <c r="G884" s="21"/>
    </row>
    <row r="885" spans="7:7" x14ac:dyDescent="0.35">
      <c r="G885" s="21"/>
    </row>
    <row r="886" spans="7:7" x14ac:dyDescent="0.35">
      <c r="G886" s="21"/>
    </row>
    <row r="887" spans="7:7" x14ac:dyDescent="0.35">
      <c r="G887" s="21"/>
    </row>
    <row r="888" spans="7:7" x14ac:dyDescent="0.35">
      <c r="G888" s="21"/>
    </row>
    <row r="889" spans="7:7" x14ac:dyDescent="0.35">
      <c r="G889" s="21"/>
    </row>
    <row r="890" spans="7:7" x14ac:dyDescent="0.35">
      <c r="G890" s="21"/>
    </row>
    <row r="891" spans="7:7" x14ac:dyDescent="0.35">
      <c r="G891" s="21"/>
    </row>
    <row r="892" spans="7:7" x14ac:dyDescent="0.35">
      <c r="G892" s="21"/>
    </row>
    <row r="893" spans="7:7" x14ac:dyDescent="0.35">
      <c r="G893" s="21"/>
    </row>
    <row r="894" spans="7:7" x14ac:dyDescent="0.35">
      <c r="G894" s="21"/>
    </row>
    <row r="895" spans="7:7" x14ac:dyDescent="0.35">
      <c r="G895" s="21"/>
    </row>
    <row r="896" spans="7:7" x14ac:dyDescent="0.35">
      <c r="G896" s="21"/>
    </row>
    <row r="897" spans="7:7" x14ac:dyDescent="0.35">
      <c r="G897" s="21"/>
    </row>
    <row r="898" spans="7:7" x14ac:dyDescent="0.35">
      <c r="G898" s="21"/>
    </row>
    <row r="899" spans="7:7" x14ac:dyDescent="0.35">
      <c r="G899" s="21"/>
    </row>
    <row r="900" spans="7:7" x14ac:dyDescent="0.35">
      <c r="G900" s="21"/>
    </row>
    <row r="901" spans="7:7" x14ac:dyDescent="0.35">
      <c r="G901" s="21"/>
    </row>
  </sheetData>
  <sheetProtection sheet="1" objects="1" scenarios="1" formatCells="0" formatRows="0" insertRows="0"/>
  <protectedRanges>
    <protectedRange sqref="C20:G30" name="Bereich8"/>
    <protectedRange sqref="F15:G15" name="Bereich6"/>
    <protectedRange sqref="B147:E158 G120:G158 C161:E165 C167:F170 C213 C120:E146 F192:G194 F178:G184 F203:G206 F208:G209 F211:G211" name="Bereich3"/>
    <protectedRange sqref="C47:G47 F35:G40 B52:G70 B73:G92 B95:G114" name="Bereich2"/>
    <protectedRange sqref="F15 C15:C16 C6:G13 C20:C30" name="Bereich1"/>
    <protectedRange sqref="B120:B158" name="Bereich3_1"/>
    <protectedRange sqref="C211 C213 K192:K194 K178:K184 K120:K158 K95:K114 K73:K92 K52:K70 K47 K35:K40 K15:K16 K6:K13 K20:K30" name="Range5"/>
    <protectedRange sqref="C16:G16" name="Bereich7"/>
  </protectedRanges>
  <mergeCells count="126">
    <mergeCell ref="A1:D1"/>
    <mergeCell ref="A2:D2"/>
    <mergeCell ref="A4:G4"/>
    <mergeCell ref="A6:B6"/>
    <mergeCell ref="C6:G6"/>
    <mergeCell ref="A7:B7"/>
    <mergeCell ref="C7:G7"/>
    <mergeCell ref="A11:B11"/>
    <mergeCell ref="C11:G11"/>
    <mergeCell ref="A12:B12"/>
    <mergeCell ref="C12:G12"/>
    <mergeCell ref="A13:B13"/>
    <mergeCell ref="C13:G13"/>
    <mergeCell ref="A8:B8"/>
    <mergeCell ref="C8:G8"/>
    <mergeCell ref="A9:B9"/>
    <mergeCell ref="C9:G9"/>
    <mergeCell ref="A10:B10"/>
    <mergeCell ref="C10:G10"/>
    <mergeCell ref="C21:G21"/>
    <mergeCell ref="C22:G22"/>
    <mergeCell ref="C23:G23"/>
    <mergeCell ref="C24:G24"/>
    <mergeCell ref="C25:G25"/>
    <mergeCell ref="C26:G26"/>
    <mergeCell ref="A15:B15"/>
    <mergeCell ref="C15:D15"/>
    <mergeCell ref="F15:G15"/>
    <mergeCell ref="A16:B16"/>
    <mergeCell ref="C16:G16"/>
    <mergeCell ref="C20:G20"/>
    <mergeCell ref="B37:D37"/>
    <mergeCell ref="B38:D38"/>
    <mergeCell ref="B39:D39"/>
    <mergeCell ref="B40:D40"/>
    <mergeCell ref="B41:E41"/>
    <mergeCell ref="F42:G42"/>
    <mergeCell ref="C27:G27"/>
    <mergeCell ref="C28:G28"/>
    <mergeCell ref="C29:G29"/>
    <mergeCell ref="C30:G30"/>
    <mergeCell ref="B35:D35"/>
    <mergeCell ref="B36:D36"/>
    <mergeCell ref="E56:G56"/>
    <mergeCell ref="E57:G57"/>
    <mergeCell ref="E58:G58"/>
    <mergeCell ref="E59:G59"/>
    <mergeCell ref="E60:G60"/>
    <mergeCell ref="E61:G61"/>
    <mergeCell ref="D47:F47"/>
    <mergeCell ref="B49:C49"/>
    <mergeCell ref="E52:G52"/>
    <mergeCell ref="E53:G53"/>
    <mergeCell ref="E54:G54"/>
    <mergeCell ref="E55:G55"/>
    <mergeCell ref="E68:G68"/>
    <mergeCell ref="E69:G69"/>
    <mergeCell ref="E70:G70"/>
    <mergeCell ref="E73:G73"/>
    <mergeCell ref="E74:G74"/>
    <mergeCell ref="E75:G75"/>
    <mergeCell ref="E62:G62"/>
    <mergeCell ref="E63:G63"/>
    <mergeCell ref="E64:G64"/>
    <mergeCell ref="E65:G65"/>
    <mergeCell ref="E66:G66"/>
    <mergeCell ref="E67:G67"/>
    <mergeCell ref="E82:G82"/>
    <mergeCell ref="E83:G83"/>
    <mergeCell ref="E84:G84"/>
    <mergeCell ref="E85:G85"/>
    <mergeCell ref="E86:G86"/>
    <mergeCell ref="E87:G87"/>
    <mergeCell ref="E76:G76"/>
    <mergeCell ref="E77:G77"/>
    <mergeCell ref="E78:G78"/>
    <mergeCell ref="E79:G79"/>
    <mergeCell ref="E80:G80"/>
    <mergeCell ref="E81:G81"/>
    <mergeCell ref="E96:G96"/>
    <mergeCell ref="E97:G97"/>
    <mergeCell ref="E98:G98"/>
    <mergeCell ref="E99:G99"/>
    <mergeCell ref="E100:G100"/>
    <mergeCell ref="E101:G101"/>
    <mergeCell ref="E88:G88"/>
    <mergeCell ref="E89:G89"/>
    <mergeCell ref="E90:G90"/>
    <mergeCell ref="E91:G91"/>
    <mergeCell ref="E92:G92"/>
    <mergeCell ref="E95:G95"/>
    <mergeCell ref="E108:G108"/>
    <mergeCell ref="E109:G109"/>
    <mergeCell ref="E110:G110"/>
    <mergeCell ref="E111:G111"/>
    <mergeCell ref="E112:G112"/>
    <mergeCell ref="E113:G113"/>
    <mergeCell ref="E102:G102"/>
    <mergeCell ref="E103:G103"/>
    <mergeCell ref="E104:G104"/>
    <mergeCell ref="E105:G105"/>
    <mergeCell ref="E106:G106"/>
    <mergeCell ref="E107:G107"/>
    <mergeCell ref="B181:D181"/>
    <mergeCell ref="B182:D182"/>
    <mergeCell ref="B183:D183"/>
    <mergeCell ref="B184:D184"/>
    <mergeCell ref="F186:G186"/>
    <mergeCell ref="B190:D190"/>
    <mergeCell ref="E114:G114"/>
    <mergeCell ref="E116:G116"/>
    <mergeCell ref="B176:D176"/>
    <mergeCell ref="B178:D178"/>
    <mergeCell ref="B179:D179"/>
    <mergeCell ref="B180:D180"/>
    <mergeCell ref="I205:J205"/>
    <mergeCell ref="I206:J206"/>
    <mergeCell ref="I208:J208"/>
    <mergeCell ref="C213:G213"/>
    <mergeCell ref="B215:G215"/>
    <mergeCell ref="B192:D192"/>
    <mergeCell ref="B193:D193"/>
    <mergeCell ref="B194:D194"/>
    <mergeCell ref="F196:G196"/>
    <mergeCell ref="I203:J203"/>
    <mergeCell ref="I204:J204"/>
  </mergeCells>
  <conditionalFormatting sqref="A46:F46 A47:G50 F51:G51 A51:A65 C52:G65 C53:D70 A66:G72 A73:A85 C73:G85 C74:D92 A86:G93 A94 F94:G94 A95:G115 A116:E116 A117:G118 F119 A119:A146 C120:G146 A147:G161 A162:B165 F162:G165 A166:G166 A167:E167 G167 A168:G171 A172:D172 G172 A173:G173 A176:B176 E176:G176 A177:G177 A178:A184 E178:G184 A185:G186 A190:B190 E190:G190 A191:F191 A192:A194 E192:G194 A195:G196">
    <cfRule type="expression" dxfId="69" priority="7">
      <formula>$I46</formula>
    </cfRule>
  </conditionalFormatting>
  <conditionalFormatting sqref="B52:B65">
    <cfRule type="expression" dxfId="68" priority="31">
      <formula>$I52</formula>
    </cfRule>
  </conditionalFormatting>
  <conditionalFormatting sqref="B73:B85">
    <cfRule type="expression" dxfId="67" priority="30">
      <formula>$I73</formula>
    </cfRule>
  </conditionalFormatting>
  <conditionalFormatting sqref="B119:B146">
    <cfRule type="expression" dxfId="66" priority="25">
      <formula>$I119</formula>
    </cfRule>
  </conditionalFormatting>
  <conditionalFormatting sqref="B176">
    <cfRule type="expression" dxfId="65" priority="61">
      <formula>LEFT($B176,3)&lt;&gt;"Not"</formula>
    </cfRule>
    <cfRule type="expression" dxfId="64" priority="60">
      <formula>LEFT($B176,3)="Not"</formula>
    </cfRule>
  </conditionalFormatting>
  <conditionalFormatting sqref="B190">
    <cfRule type="expression" dxfId="63" priority="34">
      <formula>LEFT($B190,3)&lt;&gt;"Not"</formula>
    </cfRule>
    <cfRule type="expression" dxfId="62" priority="8">
      <formula>LEFT($B190,3)="Not"</formula>
    </cfRule>
  </conditionalFormatting>
  <conditionalFormatting sqref="B178:D184">
    <cfRule type="expression" dxfId="61" priority="12">
      <formula>$I178</formula>
    </cfRule>
  </conditionalFormatting>
  <conditionalFormatting sqref="B192:D194">
    <cfRule type="expression" dxfId="60" priority="11">
      <formula>$I192</formula>
    </cfRule>
  </conditionalFormatting>
  <conditionalFormatting sqref="B51:E51">
    <cfRule type="expression" dxfId="59" priority="28">
      <formula>$I51</formula>
    </cfRule>
  </conditionalFormatting>
  <conditionalFormatting sqref="B94:E94">
    <cfRule type="expression" dxfId="58" priority="27">
      <formula>$I94</formula>
    </cfRule>
  </conditionalFormatting>
  <conditionalFormatting sqref="C47">
    <cfRule type="cellIs" dxfId="57" priority="43" operator="equal">
      <formula>"(select)"</formula>
    </cfRule>
    <cfRule type="cellIs" dxfId="56" priority="44" operator="equal">
      <formula>"N/A"</formula>
    </cfRule>
    <cfRule type="cellIs" dxfId="55" priority="40" operator="equal">
      <formula>"Don't know"</formula>
    </cfRule>
    <cfRule type="expression" dxfId="54" priority="41">
      <formula>LEFT(C47,2)="No"</formula>
    </cfRule>
    <cfRule type="cellIs" dxfId="53" priority="42" operator="equal">
      <formula>"Yes"</formula>
    </cfRule>
  </conditionalFormatting>
  <conditionalFormatting sqref="C200:C206 C208:C209">
    <cfRule type="expression" dxfId="52" priority="70">
      <formula>C200="Yes"</formula>
    </cfRule>
    <cfRule type="expression" dxfId="51" priority="59">
      <formula>C200="Potentially"</formula>
    </cfRule>
    <cfRule type="expression" dxfId="50" priority="69">
      <formula>C200="No"</formula>
    </cfRule>
  </conditionalFormatting>
  <conditionalFormatting sqref="C52:D70 C73:D92 F203:F206 F208:F209 C95:D114 C120:E158 F178:F184 F192:F194 F35:F40">
    <cfRule type="cellIs" dxfId="49" priority="78" operator="equal">
      <formula>"(select)"</formula>
    </cfRule>
    <cfRule type="cellIs" dxfId="48" priority="79" operator="equal">
      <formula>"N/A"</formula>
    </cfRule>
  </conditionalFormatting>
  <conditionalFormatting sqref="C119:E119">
    <cfRule type="expression" dxfId="47" priority="24">
      <formula>$I119</formula>
    </cfRule>
  </conditionalFormatting>
  <conditionalFormatting sqref="C162:E165">
    <cfRule type="expression" dxfId="46" priority="20">
      <formula>$I162</formula>
    </cfRule>
  </conditionalFormatting>
  <conditionalFormatting sqref="C167:E167 C168:F170">
    <cfRule type="expression" dxfId="45" priority="84">
      <formula>COUNTIF(C167, "*High*")&gt;0</formula>
    </cfRule>
    <cfRule type="expression" dxfId="44" priority="85">
      <formula>COUNTIF(C167, "*Low*")&gt;0</formula>
    </cfRule>
    <cfRule type="expression" dxfId="43" priority="83">
      <formula>COUNTIF(C167, "*Medium*")&gt;0</formula>
    </cfRule>
  </conditionalFormatting>
  <conditionalFormatting sqref="D52:D70 D73:D92">
    <cfRule type="expression" dxfId="42" priority="77">
      <formula>AND(OR($C52=$E$71,$C52=$F$71),$D52=$F$50)</formula>
    </cfRule>
    <cfRule type="expression" dxfId="41" priority="74">
      <formula>AND($C52=$G$71,$D52=$E$50)</formula>
    </cfRule>
    <cfRule type="expression" dxfId="40" priority="75">
      <formula>AND(OR($C52=$E$71,$C52=$F$71),$D52=$E$50)</formula>
    </cfRule>
    <cfRule type="expression" dxfId="39" priority="76">
      <formula>AND(OR($C52=$E$71,$C52=$F$71),$D52=$D$50)</formula>
    </cfRule>
    <cfRule type="expression" dxfId="38" priority="58">
      <formula>AND($C52=$G$71,$D52=$D$50)</formula>
    </cfRule>
    <cfRule type="expression" dxfId="37" priority="57">
      <formula>AND($C52=$G$71,$D52=$F$50)</formula>
    </cfRule>
  </conditionalFormatting>
  <conditionalFormatting sqref="D95:D114">
    <cfRule type="expression" dxfId="36" priority="55">
      <formula>AND($C95=$D$93,$D95=$F$50)</formula>
    </cfRule>
    <cfRule type="expression" dxfId="35" priority="56">
      <formula>AND($C95=$D$93,$D95=$D$50)</formula>
    </cfRule>
    <cfRule type="expression" dxfId="34" priority="51">
      <formula>AND($C95=$G$93,$D95=$F$50)</formula>
    </cfRule>
    <cfRule type="expression" dxfId="33" priority="52">
      <formula>AND($C95=$G$93,$D95=$D$50)</formula>
    </cfRule>
    <cfRule type="expression" dxfId="32" priority="53">
      <formula>AND($C95=$G$93,$D95=$E$50)</formula>
    </cfRule>
    <cfRule type="expression" dxfId="31" priority="54">
      <formula>AND($C95=$D$93,$D95=$E$50)</formula>
    </cfRule>
  </conditionalFormatting>
  <conditionalFormatting sqref="E172:F172">
    <cfRule type="expression" dxfId="30" priority="13">
      <formula>$I172</formula>
    </cfRule>
  </conditionalFormatting>
  <conditionalFormatting sqref="F120:F158">
    <cfRule type="expression" dxfId="29" priority="71">
      <formula>COUNTIF(F120, "*Medium*")&gt;0</formula>
    </cfRule>
    <cfRule type="expression" dxfId="28" priority="72">
      <formula>COUNTIF(F120, "*High*")&gt;0</formula>
    </cfRule>
    <cfRule type="expression" dxfId="27" priority="73">
      <formula>COUNTIF(F120, "*Low*")&gt;0</formula>
    </cfRule>
  </conditionalFormatting>
  <conditionalFormatting sqref="F167">
    <cfRule type="expression" dxfId="26" priority="19">
      <formula>COUNTIF(F167, "*Low*")&gt;0</formula>
    </cfRule>
    <cfRule type="expression" dxfId="25" priority="18">
      <formula>COUNTIF(F167, "*High*")&gt;0</formula>
    </cfRule>
    <cfRule type="expression" dxfId="24" priority="17">
      <formula>COUNTIF(F167, "*Medium*")&gt;0</formula>
    </cfRule>
    <cfRule type="expression" dxfId="23" priority="16">
      <formula>$I167</formula>
    </cfRule>
  </conditionalFormatting>
  <conditionalFormatting sqref="F203:F206 F208:F209">
    <cfRule type="expression" dxfId="22" priority="65">
      <formula>F203="Unclear"</formula>
    </cfRule>
    <cfRule type="expression" dxfId="21" priority="66">
      <formula>F203="Done"</formula>
    </cfRule>
    <cfRule type="expression" dxfId="20" priority="67">
      <formula>F203="No"</formula>
    </cfRule>
    <cfRule type="expression" dxfId="19" priority="68">
      <formula>F203="Yes"</formula>
    </cfRule>
  </conditionalFormatting>
  <conditionalFormatting sqref="F211">
    <cfRule type="expression" dxfId="18" priority="2">
      <formula>F211="Done"</formula>
    </cfRule>
    <cfRule type="expression" dxfId="17" priority="1">
      <formula>F211="Unclear"</formula>
    </cfRule>
    <cfRule type="cellIs" dxfId="16" priority="6" operator="equal">
      <formula>"N/A"</formula>
    </cfRule>
    <cfRule type="cellIs" dxfId="15" priority="5" operator="equal">
      <formula>"(select)"</formula>
    </cfRule>
    <cfRule type="expression" dxfId="14" priority="4">
      <formula>F211="Yes"</formula>
    </cfRule>
    <cfRule type="expression" dxfId="13" priority="3">
      <formula>F211="No"</formula>
    </cfRule>
  </conditionalFormatting>
  <conditionalFormatting sqref="F42:G42">
    <cfRule type="cellIs" dxfId="12" priority="80" operator="equal">
      <formula>"No breach"</formula>
    </cfRule>
    <cfRule type="cellIs" dxfId="11" priority="81" operator="equal">
      <formula>"A breach is to be expected"</formula>
    </cfRule>
    <cfRule type="cellIs" dxfId="10" priority="82" operator="equal">
      <formula>"Breach exists"</formula>
    </cfRule>
  </conditionalFormatting>
  <conditionalFormatting sqref="F186:G186">
    <cfRule type="expression" dxfId="9" priority="62">
      <formula>LEFT($F186,2)="No"</formula>
    </cfRule>
    <cfRule type="cellIs" dxfId="8" priority="63" operator="equal">
      <formula>"Reporting obligation to be expected"</formula>
    </cfRule>
    <cfRule type="cellIs" dxfId="7" priority="64" operator="equal">
      <formula>"Reporting obligation exists"</formula>
    </cfRule>
  </conditionalFormatting>
  <conditionalFormatting sqref="F196:G196">
    <cfRule type="cellIs" dxfId="6" priority="37" operator="equal">
      <formula>"Reporting obligation exists"</formula>
    </cfRule>
    <cfRule type="cellIs" dxfId="5" priority="36" operator="equal">
      <formula>"Reporting obligation to be expected"</formula>
    </cfRule>
    <cfRule type="expression" dxfId="4" priority="35">
      <formula>LEFT($F196,2)="No"</formula>
    </cfRule>
  </conditionalFormatting>
  <conditionalFormatting sqref="G46">
    <cfRule type="expression" dxfId="3" priority="32">
      <formula>$I46</formula>
    </cfRule>
  </conditionalFormatting>
  <conditionalFormatting sqref="G119">
    <cfRule type="expression" dxfId="2" priority="26">
      <formula>$I119</formula>
    </cfRule>
  </conditionalFormatting>
  <conditionalFormatting sqref="G191">
    <cfRule type="expression" dxfId="1" priority="10">
      <formula>$I191</formula>
    </cfRule>
  </conditionalFormatting>
  <conditionalFormatting sqref="G202">
    <cfRule type="expression" dxfId="0" priority="9">
      <formula>$I202</formula>
    </cfRule>
  </conditionalFormatting>
  <dataValidations count="15">
    <dataValidation type="list" allowBlank="1" showInputMessage="1" showErrorMessage="1" sqref="C13:G13" xr:uid="{72E4DCAB-AEBD-462C-A3D1-14984B7BED8F}">
      <formula1>$G$217:$G$249</formula1>
    </dataValidation>
    <dataValidation type="list" allowBlank="1" showInputMessage="1" showErrorMessage="1" sqref="D47:F47" xr:uid="{C538808F-1B94-40FF-BD12-6369AE10FA64}">
      <formula1>$M$6:$M$17</formula1>
    </dataValidation>
    <dataValidation type="list" allowBlank="1" showInputMessage="1" showErrorMessage="1" sqref="C95:C114" xr:uid="{4C88E3DB-E9A5-47ED-9C82-EA3F98B17A96}">
      <formula1>$C$93:$G$93</formula1>
    </dataValidation>
    <dataValidation type="list" allowBlank="1" showInputMessage="1" showErrorMessage="1" sqref="C52:C70" xr:uid="{3D9CDC4C-27DB-4894-A2F5-50F545DEA953}">
      <formula1>$C$71:$F$71</formula1>
    </dataValidation>
    <dataValidation type="list" allowBlank="1" showInputMessage="1" showErrorMessage="1" sqref="C47" xr:uid="{ED7E4CAD-95BD-4DAC-A8C3-73D18173CA27}">
      <mc:AlternateContent xmlns:x12ac="http://schemas.microsoft.com/office/spreadsheetml/2011/1/ac" xmlns:mc="http://schemas.openxmlformats.org/markup-compatibility/2006">
        <mc:Choice Requires="x12ac">
          <x12ac:list>(select),Yes,"No, no de-minimis issue",Don't know</x12ac:list>
        </mc:Choice>
        <mc:Fallback>
          <formula1>"(select),Yes,No, no de-minimis issue,Don't know"</formula1>
        </mc:Fallback>
      </mc:AlternateContent>
    </dataValidation>
    <dataValidation type="list" allowBlank="1" showInputMessage="1" showErrorMessage="1" sqref="C12" xr:uid="{09AFB25E-2A23-41EE-922E-FEE187F4B72B}">
      <formula1>$B$217:$B$247</formula1>
    </dataValidation>
    <dataValidation type="list" allowBlank="1" showInputMessage="1" showErrorMessage="1" sqref="D52:D70 D73:D92 D95:D114" xr:uid="{DD52B8E4-CD0B-496C-9F16-EA53092EC2A6}">
      <formula1>$C$50:$H$50</formula1>
    </dataValidation>
    <dataValidation type="list" allowBlank="1" showInputMessage="1" showErrorMessage="1" sqref="C15:D15" xr:uid="{839DACF0-BD8C-42E8-A292-68088FC1B46D}">
      <formula1>$C$17:$G$17</formula1>
    </dataValidation>
    <dataValidation type="list" allowBlank="1" showInputMessage="1" showErrorMessage="1" sqref="C73:C92" xr:uid="{4BC35E95-5F52-4B3C-9876-29395E8B3C5A}">
      <formula1>$C$71:$G$71</formula1>
    </dataValidation>
    <dataValidation type="list" allowBlank="1" showInputMessage="1" showErrorMessage="1" sqref="F192:F194 F35:F40 F178:F184" xr:uid="{D15DB64C-57BD-4422-92EE-3ECE7AAB8746}">
      <formula1>"(select),Yes,No,Still unclear"</formula1>
    </dataValidation>
    <dataValidation type="list" allowBlank="1" showInputMessage="1" showErrorMessage="1" sqref="E120:E158" xr:uid="{3CA78034-6102-42E6-8D1B-7F7CD9C30CCB}">
      <formula1>$E$161:$E$165</formula1>
    </dataValidation>
    <dataValidation type="list" allowBlank="1" showInputMessage="1" showErrorMessage="1" sqref="D121:D158" xr:uid="{7D6BAADD-C9F2-48C1-9225-957C0B103428}">
      <formula1>$D$161:$D$165</formula1>
    </dataValidation>
    <dataValidation type="list" allowBlank="1" showInputMessage="1" showErrorMessage="1" sqref="C120:C158" xr:uid="{31B6CD28-BD8A-4094-B231-839E2D97DE8B}">
      <formula1>$C$161:$C$165</formula1>
    </dataValidation>
    <dataValidation type="list" allowBlank="1" showErrorMessage="1" sqref="D120" xr:uid="{B1671EC0-34C2-4ED5-BA15-55B02B13AFF1}">
      <formula1>$D$161:$D$165</formula1>
    </dataValidation>
    <dataValidation type="list" allowBlank="1" showInputMessage="1" showErrorMessage="1" sqref="F203:F206 F208:F209 F211" xr:uid="{FD674A67-EAFB-4357-B6B6-EED47356AC78}">
      <formula1>"(select),Yes,No,Unclear,Done,N/A"</formula1>
    </dataValidation>
  </dataValidations>
  <hyperlinks>
    <hyperlink ref="I203" r:id="rId1" xr:uid="{F9D210D4-6371-41CB-BD24-318390829EB8}"/>
    <hyperlink ref="I204" r:id="rId2" display="Notes EDSA" xr:uid="{D2823F15-38B0-402A-9E77-BA53036A5DDB}"/>
    <hyperlink ref="K204" r:id="rId3" xr:uid="{3EC1C1F2-4968-4C7B-B2D4-A13F6F7F420A}"/>
    <hyperlink ref="I205" r:id="rId4" location="art_15" display="Art. 15 VDSG" xr:uid="{40E8AF93-D99B-4328-9251-B0AD7902E475}"/>
    <hyperlink ref="K205" r:id="rId5" location="art_24" display="Art. 24 FADP" xr:uid="{137F4E50-6D86-4C84-9DC9-CD73F1B53533}"/>
    <hyperlink ref="K206" r:id="rId6" xr:uid="{F0753DDE-9426-4581-9ACE-C94EE41A9D8A}"/>
    <hyperlink ref="I208" r:id="rId7" display="Reporting page BACS" xr:uid="{E43F3381-4595-4DEC-B432-02017CDABEC4}"/>
    <hyperlink ref="K208" r:id="rId8" display="ISG" xr:uid="{C596B8B8-BB28-4F53-826E-A65A70EF047B}"/>
    <hyperlink ref="I209" r:id="rId9" display="NIS2" xr:uid="{17B3140E-46D4-434E-9133-2110A0CFE25B}"/>
    <hyperlink ref="I204:J204" r:id="rId10" display="Notes EDSA EDPB" xr:uid="{CB9D2E4B-F207-4BEF-9684-C355DD28248C}"/>
    <hyperlink ref="I206" r:id="rId11" display="Notes EDSA" xr:uid="{9C21A5D2-02F7-4F99-86D0-D9EE5E3BB7C8}"/>
    <hyperlink ref="I206:J206" r:id="rId12" display="Notes EDSA EDPB" xr:uid="{D98BF7D0-C81B-4A64-BEF7-3D38C835DFDF}"/>
    <hyperlink ref="I205:J205" r:id="rId13" location="art_15" display="Art. 15 VDSG DPO" xr:uid="{E5CC3C43-C9D0-4DF9-9263-436C5A1AF2EA}"/>
    <hyperlink ref="I208:J208" r:id="rId14" display="Reporting page BACS NCSC" xr:uid="{270095FE-1CD2-4DC0-9F6D-6BE9AE93B803}"/>
  </hyperlinks>
  <pageMargins left="0.7" right="0.7" top="0.78740157499999996" bottom="0.78740157499999996" header="0.3" footer="0.3"/>
  <pageSetup paperSize="8" scale="70" fitToHeight="0" orientation="portrait" r:id="rId15"/>
  <drawing r:id="rId16"/>
  <legacy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CA64-C530-49B4-8D5F-7BC26079B5BD}">
  <dimension ref="A2:H22"/>
  <sheetViews>
    <sheetView showGridLines="0" topLeftCell="A8" workbookViewId="0">
      <selection activeCell="G23" sqref="G23"/>
    </sheetView>
  </sheetViews>
  <sheetFormatPr baseColWidth="10" defaultColWidth="11.453125" defaultRowHeight="14.5" x14ac:dyDescent="0.35"/>
  <cols>
    <col min="1" max="1" width="3.54296875" customWidth="1"/>
    <col min="2" max="2" width="33.08984375" customWidth="1"/>
    <col min="3" max="3" width="11.54296875" customWidth="1"/>
    <col min="4" max="4" width="28.36328125" customWidth="1"/>
    <col min="5" max="5" width="38.08984375" customWidth="1"/>
    <col min="7" max="7" width="18.36328125" customWidth="1"/>
  </cols>
  <sheetData>
    <row r="2" spans="1:8" x14ac:dyDescent="0.35">
      <c r="A2" s="54"/>
      <c r="B2" s="54"/>
      <c r="C2" s="54"/>
      <c r="D2" s="54"/>
      <c r="E2" s="54"/>
      <c r="F2" s="54"/>
      <c r="G2" s="54"/>
      <c r="H2" s="54"/>
    </row>
    <row r="3" spans="1:8" ht="28.25" customHeight="1" x14ac:dyDescent="0.35">
      <c r="A3" s="54"/>
      <c r="B3" s="129" t="s">
        <v>21</v>
      </c>
      <c r="C3" s="129"/>
      <c r="D3" s="129"/>
      <c r="E3" s="129"/>
      <c r="F3" s="129"/>
      <c r="G3" s="129"/>
      <c r="H3" s="54"/>
    </row>
    <row r="4" spans="1:8" ht="14.4" customHeight="1" x14ac:dyDescent="0.35">
      <c r="A4" s="54"/>
      <c r="B4" s="55"/>
      <c r="C4" s="55"/>
      <c r="D4" s="55"/>
      <c r="E4" s="55"/>
      <c r="F4" s="55"/>
      <c r="G4" s="55"/>
      <c r="H4" s="54"/>
    </row>
    <row r="5" spans="1:8" ht="36" customHeight="1" x14ac:dyDescent="0.35">
      <c r="A5" s="54"/>
      <c r="B5" s="127" t="s">
        <v>13</v>
      </c>
      <c r="C5" s="122" t="s">
        <v>12</v>
      </c>
      <c r="D5" s="123"/>
      <c r="E5" s="124" t="s">
        <v>16</v>
      </c>
      <c r="F5" s="125"/>
      <c r="G5" s="126"/>
      <c r="H5" s="54"/>
    </row>
    <row r="6" spans="1:8" ht="24" customHeight="1" x14ac:dyDescent="0.35">
      <c r="A6" s="54"/>
      <c r="B6" s="128"/>
      <c r="C6" s="122" t="s">
        <v>7</v>
      </c>
      <c r="D6" s="123"/>
      <c r="E6" s="124" t="s">
        <v>17</v>
      </c>
      <c r="F6" s="125"/>
      <c r="G6" s="126"/>
      <c r="H6" s="54"/>
    </row>
    <row r="7" spans="1:8" ht="48" customHeight="1" x14ac:dyDescent="0.35">
      <c r="A7" s="54"/>
      <c r="B7" s="127" t="s">
        <v>14</v>
      </c>
      <c r="C7" s="122" t="s">
        <v>8</v>
      </c>
      <c r="D7" s="123"/>
      <c r="E7" s="124" t="s">
        <v>70</v>
      </c>
      <c r="F7" s="125"/>
      <c r="G7" s="126"/>
      <c r="H7" s="54"/>
    </row>
    <row r="8" spans="1:8" ht="96" customHeight="1" x14ac:dyDescent="0.35">
      <c r="A8" s="54"/>
      <c r="B8" s="128"/>
      <c r="C8" s="122" t="s">
        <v>9</v>
      </c>
      <c r="D8" s="123"/>
      <c r="E8" s="124" t="s">
        <v>71</v>
      </c>
      <c r="F8" s="125"/>
      <c r="G8" s="126"/>
      <c r="H8" s="54"/>
    </row>
    <row r="9" spans="1:8" ht="48" customHeight="1" x14ac:dyDescent="0.35">
      <c r="A9" s="54"/>
      <c r="B9" s="127" t="s">
        <v>15</v>
      </c>
      <c r="C9" s="122" t="s">
        <v>10</v>
      </c>
      <c r="D9" s="123"/>
      <c r="E9" s="124" t="s">
        <v>20</v>
      </c>
      <c r="F9" s="125"/>
      <c r="G9" s="126"/>
      <c r="H9" s="54"/>
    </row>
    <row r="10" spans="1:8" ht="36" customHeight="1" x14ac:dyDescent="0.35">
      <c r="A10" s="54"/>
      <c r="B10" s="128"/>
      <c r="C10" s="122" t="s">
        <v>11</v>
      </c>
      <c r="D10" s="123"/>
      <c r="E10" s="124" t="s">
        <v>18</v>
      </c>
      <c r="F10" s="125"/>
      <c r="G10" s="126"/>
      <c r="H10" s="54"/>
    </row>
    <row r="11" spans="1:8" x14ac:dyDescent="0.35">
      <c r="A11" s="54"/>
      <c r="B11" s="56"/>
      <c r="C11" s="56"/>
      <c r="D11" s="56"/>
      <c r="E11" s="56"/>
      <c r="F11" s="56"/>
      <c r="G11" s="57" t="s">
        <v>19</v>
      </c>
      <c r="H11" s="54"/>
    </row>
    <row r="12" spans="1:8" x14ac:dyDescent="0.35">
      <c r="A12" s="54"/>
      <c r="B12" s="54"/>
      <c r="C12" s="54"/>
      <c r="D12" s="54"/>
      <c r="E12" s="54"/>
      <c r="F12" s="54"/>
      <c r="G12" s="54"/>
      <c r="H12" s="54"/>
    </row>
    <row r="14" spans="1:8" ht="18" customHeight="1" x14ac:dyDescent="0.35">
      <c r="B14" s="129" t="s">
        <v>658</v>
      </c>
      <c r="C14" s="129"/>
      <c r="D14" s="129"/>
      <c r="E14" s="129"/>
      <c r="F14" s="129"/>
      <c r="G14" s="129"/>
    </row>
    <row r="15" spans="1:8" ht="14.4" customHeight="1" x14ac:dyDescent="0.35">
      <c r="B15" s="55"/>
      <c r="C15" s="55"/>
      <c r="D15" s="55"/>
      <c r="E15" s="55"/>
      <c r="F15" s="55"/>
      <c r="G15" s="55"/>
    </row>
    <row r="16" spans="1:8" ht="36" customHeight="1" x14ac:dyDescent="0.35">
      <c r="B16" s="127" t="s">
        <v>659</v>
      </c>
      <c r="C16" s="122" t="s">
        <v>660</v>
      </c>
      <c r="D16" s="123"/>
      <c r="E16" s="124" t="s">
        <v>661</v>
      </c>
      <c r="F16" s="125"/>
      <c r="G16" s="126"/>
    </row>
    <row r="17" spans="2:7" ht="24" customHeight="1" x14ac:dyDescent="0.35">
      <c r="B17" s="128"/>
      <c r="C17" s="122" t="s">
        <v>662</v>
      </c>
      <c r="D17" s="123"/>
      <c r="E17" s="124" t="s">
        <v>663</v>
      </c>
      <c r="F17" s="125"/>
      <c r="G17" s="126"/>
    </row>
    <row r="18" spans="2:7" ht="48" customHeight="1" x14ac:dyDescent="0.35">
      <c r="B18" s="127" t="s">
        <v>664</v>
      </c>
      <c r="C18" s="122" t="s">
        <v>665</v>
      </c>
      <c r="D18" s="123"/>
      <c r="E18" s="124" t="s">
        <v>673</v>
      </c>
      <c r="F18" s="125"/>
      <c r="G18" s="126"/>
    </row>
    <row r="19" spans="2:7" ht="96" customHeight="1" x14ac:dyDescent="0.35">
      <c r="B19" s="128"/>
      <c r="C19" s="122" t="s">
        <v>672</v>
      </c>
      <c r="D19" s="123"/>
      <c r="E19" s="124" t="s">
        <v>666</v>
      </c>
      <c r="F19" s="125"/>
      <c r="G19" s="126"/>
    </row>
    <row r="20" spans="2:7" ht="48" customHeight="1" x14ac:dyDescent="0.35">
      <c r="B20" s="127" t="s">
        <v>671</v>
      </c>
      <c r="C20" s="122" t="s">
        <v>670</v>
      </c>
      <c r="D20" s="123"/>
      <c r="E20" s="124" t="s">
        <v>667</v>
      </c>
      <c r="F20" s="125"/>
      <c r="G20" s="126"/>
    </row>
    <row r="21" spans="2:7" ht="36" customHeight="1" x14ac:dyDescent="0.35">
      <c r="B21" s="128"/>
      <c r="C21" s="122" t="s">
        <v>669</v>
      </c>
      <c r="D21" s="123"/>
      <c r="E21" s="124" t="s">
        <v>668</v>
      </c>
      <c r="F21" s="125"/>
      <c r="G21" s="126"/>
    </row>
    <row r="22" spans="2:7" x14ac:dyDescent="0.35">
      <c r="B22" s="56"/>
      <c r="C22" s="56"/>
      <c r="D22" s="56"/>
      <c r="E22" s="56"/>
      <c r="F22" s="56"/>
      <c r="G22" s="57" t="s">
        <v>679</v>
      </c>
    </row>
  </sheetData>
  <mergeCells count="32">
    <mergeCell ref="C7:D7"/>
    <mergeCell ref="E7:G7"/>
    <mergeCell ref="C8:D8"/>
    <mergeCell ref="E8:G8"/>
    <mergeCell ref="B7:B8"/>
    <mergeCell ref="B3:G3"/>
    <mergeCell ref="C5:D5"/>
    <mergeCell ref="E5:G5"/>
    <mergeCell ref="C6:D6"/>
    <mergeCell ref="E6:G6"/>
    <mergeCell ref="B5:B6"/>
    <mergeCell ref="E17:G17"/>
    <mergeCell ref="C9:D9"/>
    <mergeCell ref="E9:G9"/>
    <mergeCell ref="C10:D10"/>
    <mergeCell ref="E10:G10"/>
    <mergeCell ref="C21:D21"/>
    <mergeCell ref="E21:G21"/>
    <mergeCell ref="B20:B21"/>
    <mergeCell ref="B9:B10"/>
    <mergeCell ref="B18:B19"/>
    <mergeCell ref="B16:B17"/>
    <mergeCell ref="C18:D18"/>
    <mergeCell ref="E18:G18"/>
    <mergeCell ref="C19:D19"/>
    <mergeCell ref="E19:G19"/>
    <mergeCell ref="C20:D20"/>
    <mergeCell ref="E20:G20"/>
    <mergeCell ref="B14:G14"/>
    <mergeCell ref="C16:D16"/>
    <mergeCell ref="E16:G16"/>
    <mergeCell ref="C17:D17"/>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7D81-A866-4E64-A604-3452D36E87D9}">
  <sheetPr codeName="Tabelle5"/>
  <dimension ref="A1:D18"/>
  <sheetViews>
    <sheetView showGridLines="0" zoomScale="85" zoomScaleNormal="85" workbookViewId="0">
      <selection activeCell="A7" sqref="A7"/>
    </sheetView>
  </sheetViews>
  <sheetFormatPr baseColWidth="10" defaultColWidth="10.90625" defaultRowHeight="14.5" x14ac:dyDescent="0.35"/>
  <cols>
    <col min="2" max="2" width="81.6328125" customWidth="1"/>
  </cols>
  <sheetData>
    <row r="1" spans="1:4" ht="21" x14ac:dyDescent="0.35">
      <c r="A1" s="112" t="s">
        <v>22</v>
      </c>
      <c r="B1" s="112"/>
      <c r="C1" s="112"/>
      <c r="D1" s="112"/>
    </row>
    <row r="3" spans="1:4" x14ac:dyDescent="0.35">
      <c r="A3" s="16">
        <v>45720</v>
      </c>
      <c r="B3" s="4" t="s">
        <v>284</v>
      </c>
    </row>
    <row r="4" spans="1:4" x14ac:dyDescent="0.35">
      <c r="A4" s="16">
        <v>45733</v>
      </c>
      <c r="B4" s="4" t="s">
        <v>285</v>
      </c>
    </row>
    <row r="5" spans="1:4" x14ac:dyDescent="0.35">
      <c r="A5" s="16">
        <v>45734</v>
      </c>
      <c r="B5" s="2" t="s">
        <v>286</v>
      </c>
    </row>
    <row r="6" spans="1:4" ht="58" x14ac:dyDescent="0.35">
      <c r="A6" s="16">
        <v>45747</v>
      </c>
      <c r="B6" s="4" t="s">
        <v>682</v>
      </c>
    </row>
    <row r="7" spans="1:4" x14ac:dyDescent="0.35">
      <c r="A7" s="16">
        <v>45958</v>
      </c>
      <c r="B7" s="2" t="s">
        <v>686</v>
      </c>
    </row>
    <row r="8" spans="1:4" x14ac:dyDescent="0.35">
      <c r="A8" s="16"/>
      <c r="B8" s="2"/>
    </row>
    <row r="9" spans="1:4" x14ac:dyDescent="0.35">
      <c r="A9" s="16"/>
      <c r="B9" s="2"/>
    </row>
    <row r="10" spans="1:4" x14ac:dyDescent="0.35">
      <c r="A10" s="16"/>
      <c r="B10" s="2"/>
    </row>
    <row r="11" spans="1:4" x14ac:dyDescent="0.35">
      <c r="A11" s="16"/>
      <c r="B11" s="2"/>
    </row>
    <row r="12" spans="1:4" x14ac:dyDescent="0.35">
      <c r="A12" s="16"/>
      <c r="B12" s="14"/>
      <c r="D12" s="14"/>
    </row>
    <row r="13" spans="1:4" x14ac:dyDescent="0.35">
      <c r="A13" s="16"/>
      <c r="B13" s="4"/>
      <c r="D13" s="2"/>
    </row>
    <row r="14" spans="1:4" x14ac:dyDescent="0.35">
      <c r="B14" s="51"/>
    </row>
    <row r="15" spans="1:4" x14ac:dyDescent="0.35">
      <c r="B15" s="94"/>
    </row>
    <row r="16" spans="1:4" x14ac:dyDescent="0.35">
      <c r="B16" s="51"/>
    </row>
    <row r="17" spans="2:2" x14ac:dyDescent="0.35">
      <c r="B17" s="4"/>
    </row>
    <row r="18" spans="2:2" x14ac:dyDescent="0.35">
      <c r="B18" s="51"/>
    </row>
  </sheetData>
  <mergeCells count="1">
    <mergeCell ref="A1:D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Status 31.03.25 10.15 (D)</vt:lpstr>
      <vt:lpstr>Status 31.03.25 10.15 (E)</vt:lpstr>
      <vt:lpstr>Schäden - Harms</vt:lpstr>
      <vt:lpstr>Changelog</vt:lpstr>
      <vt:lpstr>'Status 31.03.25 10.15 (D)'!Druckbereich</vt:lpstr>
      <vt:lpstr>'Status 31.03.25 10.15 (E)'!Druckbereich</vt:lpstr>
      <vt:lpstr>'Status 31.03.25 10.15 (D)'!Translate1</vt:lpstr>
      <vt:lpstr>'Status 31.03.25 10.15 (E)'!Translate1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VISCHER</dc:creator>
  <cp:lastModifiedBy>VISCHER</cp:lastModifiedBy>
  <cp:lastPrinted>2023-09-25T17:02:39Z</cp:lastPrinted>
  <dcterms:created xsi:type="dcterms:W3CDTF">2023-08-06T06:55:21Z</dcterms:created>
  <dcterms:modified xsi:type="dcterms:W3CDTF">2025-10-28T13:46:44Z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efa4170-0d19-0005-0004-bc88714345d2_Enabled">
    <vt:lpwstr>true</vt:lpwstr>
  </property>
  <property fmtid="{D5CDD505-2E9C-101B-9397-08002B2CF9AE}" pid="4" name="MSIP_Label_defa4170-0d19-0005-0004-bc88714345d2_SetDate">
    <vt:lpwstr>2025-10-26T09:23:09Z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b72d44e0-ea8b-4ccb-aacd-a7e5f1eace06</vt:lpwstr>
  </property>
  <property fmtid="{D5CDD505-2E9C-101B-9397-08002B2CF9AE}" pid="8" name="MSIP_Label_defa4170-0d19-0005-0004-bc88714345d2_ActionId">
    <vt:lpwstr>0a599cab-1a49-477d-927c-b223c2adbef6</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